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Gauss" sheetId="1" r:id="rId1"/>
    <sheet name="Retta" sheetId="2" r:id="rId2"/>
    <sheet name="Modello" sheetId="3" r:id="rId3"/>
    <sheet name="Semplice" sheetId="4" r:id="rId4"/>
    <sheet name="Coda" sheetId="5" r:id="rId5"/>
    <sheet name="Test" sheetId="6" r:id="rId6"/>
    <sheet name="Lineare" sheetId="7" r:id="rId7"/>
  </sheets>
  <definedNames/>
  <calcPr fullCalcOnLoad="1"/>
</workbook>
</file>

<file path=xl/sharedStrings.xml><?xml version="1.0" encoding="utf-8"?>
<sst xmlns="http://schemas.openxmlformats.org/spreadsheetml/2006/main" count="192" uniqueCount="119">
  <si>
    <t>Legenda</t>
  </si>
  <si>
    <t>Sfondo giallo: variabili indipendenti (quelle con cui giocare), usate per calcolare tutto il resto</t>
  </si>
  <si>
    <t>Parametri</t>
  </si>
  <si>
    <t>media</t>
  </si>
  <si>
    <t>sigma</t>
  </si>
  <si>
    <t>varianza</t>
  </si>
  <si>
    <t>fattore</t>
  </si>
  <si>
    <t>Indicatori</t>
  </si>
  <si>
    <t>max</t>
  </si>
  <si>
    <t>Scalda (Adjusted)</t>
  </si>
  <si>
    <t>Scale</t>
  </si>
  <si>
    <t>(Scala usata per "normalizzare" sugli IAC del comportamento "lavorare": vedi 34° puntata)</t>
  </si>
  <si>
    <t>Valore X</t>
  </si>
  <si>
    <t>Num.</t>
  </si>
  <si>
    <t>Den.</t>
  </si>
  <si>
    <t>Esp.</t>
  </si>
  <si>
    <t>Gauss</t>
  </si>
  <si>
    <t>Adjusted</t>
  </si>
  <si>
    <t>IAC</t>
  </si>
  <si>
    <t>Totale</t>
  </si>
  <si>
    <t>(Totale pari a 1 -&gt; normalizzazione OK)</t>
  </si>
  <si>
    <t>Per ottenere un modello più semplice (lineare), approssimiamo la gaussiana con due curve</t>
  </si>
  <si>
    <t>Ore di lavoro su base settimanale e relativi IAC (stimati)</t>
  </si>
  <si>
    <t>Ore</t>
  </si>
  <si>
    <t>IAC-Lavoro</t>
  </si>
  <si>
    <t>IAC-Gauss</t>
  </si>
  <si>
    <t>Lineare</t>
  </si>
  <si>
    <t>Risultati</t>
  </si>
  <si>
    <t>Retta sx:</t>
  </si>
  <si>
    <t>Coeff. m</t>
  </si>
  <si>
    <t>Coeff. q</t>
  </si>
  <si>
    <t>Retta dx:</t>
  </si>
  <si>
    <t>Valori copiati (a mano) dal foglio "iac_lavoro_gaussiana", pubblicato contestualmente alla 34° puntata (link alla "regressione")</t>
  </si>
  <si>
    <t>Valori corrispondenti prelevati dal foglio "Lavoro", solo per verificare che coincidano con la colonna precedente (a parte errori di approssimazione)</t>
  </si>
  <si>
    <t>Usiamo come sigma la varianza della curva di Gauss originaria (i.e. 5,5) e assumiamo che la zona lineare vada da -3*sigma a 3*sigma</t>
  </si>
  <si>
    <t>Esprimiamo poi i coefficienti m e q in funzione di Media e Sigma (ovvero: m = 2/(3*sigma); q1 = m*(3*sigma – M); q2 = m*(M + 3*sigma)</t>
  </si>
  <si>
    <t>Sostituendo nelle formule possiamo graficare le due rette semplicemente in funzione del valore medio (In questo caso assumiamo M=38)</t>
  </si>
  <si>
    <t>Risultato: possiamo graficare le rette usando le formule: m = 4,5/M e le costanti q1 = -2,5 e q2 = 6,5, ovvero: possiamo calcolare tutto a partire dal valore della Media e di Sigma</t>
  </si>
  <si>
    <t>Chiaramente l'approssimazione peggiora ma il modello rimane soddisfacente (nota: le rette vanno considerate solo quando hanno ordinata positiva)</t>
  </si>
  <si>
    <t>Modello lineare (provvisorio)</t>
  </si>
  <si>
    <t>Parametro</t>
  </si>
  <si>
    <t>Valore</t>
  </si>
  <si>
    <t>Media</t>
  </si>
  <si>
    <t>(var. indip)</t>
  </si>
  <si>
    <t>Sigma</t>
  </si>
  <si>
    <t>Coeff. q sx</t>
  </si>
  <si>
    <t>Coeff. q dx</t>
  </si>
  <si>
    <t>Scala</t>
  </si>
  <si>
    <t>Retta SX</t>
  </si>
  <si>
    <t>Retta DX</t>
  </si>
  <si>
    <t>Modello</t>
  </si>
  <si>
    <t>Prendiamo le formule del Modello (foglio precedente) e normalizziamo il tutto in modo da avere come valore massimo 1 (anziché 2.058, relativo ai dati sul Lavoro)</t>
  </si>
  <si>
    <t>Ricordiamo infatti che non serve che le curve sottendano un'area unitaria, perché ci interessano solo i rapporti relativi</t>
  </si>
  <si>
    <t>Ricalcolando le formule del foglio precedente (assumendo altezza pari a 1) abbiamo: m = 1/3*sigma (il resto non cambia)</t>
  </si>
  <si>
    <t>Come risultato di questa operazione salta fuori (mettendo assieme tutte le costanti numeriche) il parametro fisso 0,41 (per calcolare dinamicamente la scala)</t>
  </si>
  <si>
    <t>Infine passiamo dalla variabili indipendente Sigma alla variabile indipendente Errore relativo (equivalente dal punto di vista operativo)</t>
  </si>
  <si>
    <t>In questo modo il nostro modello funziona sia se cambiamo valore della Media, sia il parametro che usiamo per stimare sigma (i.e. l'errore relativo, assunto a priori)</t>
  </si>
  <si>
    <t>Modello lineare standard</t>
  </si>
  <si>
    <t>Err. Rel.</t>
  </si>
  <si>
    <t>Cambiamo scala per testare il modello con valori della Media compresi tra 1 e 2, per verificare che tutto funzioni anche nei dintorni del punto “1”</t>
  </si>
  <si>
    <t>Aggiungiamo poi la correzione per il “punto 0” (nel caso del lavoro: i disoccupati), per calcolare lo IAC di chi non attua mai il comportamento (evitando così di introdurre divergenze)</t>
  </si>
  <si>
    <t>Per evitare discontinuità nel punto dell'origine, associamo al “punto 0” una rampa “fuzzy” che parte dallo stesso valore dei disoccupati (0,5 diviso 2, quindi 0,25)</t>
  </si>
  <si>
    <t>Risolvendo poi la disequazione: Estremo(DX) della “rampa fuzzy” &lt; (Media – 3*sigma) si ottiene che il modello funziona bene so l'errore percentuale è scelto inferiore al 25%</t>
  </si>
  <si>
    <t>Qui sotto lo verifichiamo per valori della Media prossimi a zero</t>
  </si>
  <si>
    <t>Err. Perc.</t>
  </si>
  <si>
    <t>Media*Err.Rel.</t>
  </si>
  <si>
    <t>1/(3*sigma)</t>
  </si>
  <si>
    <t>m*(3*sigma - Media)</t>
  </si>
  <si>
    <t>m*(3*sigma + Media)</t>
  </si>
  <si>
    <t>m-zero</t>
  </si>
  <si>
    <t>-0.25/sigma</t>
  </si>
  <si>
    <t>q-zero</t>
  </si>
  <si>
    <t>(usata solo dalla gaussiana)</t>
  </si>
  <si>
    <t>Retta Zero</t>
  </si>
  <si>
    <t>Verifichiamo infine il modello confrontando le sue predizioni con i valori degli IAC calcolati dalla gaussiana (vedasi "iac_lavoro_gaussiana_01.xls", 34° puntata)</t>
  </si>
  <si>
    <t>Ovviamente dividiamo per 2 tali valori dello IAC, visto che adesso stiamo lavorando con curve avente valore massimo pari a 1</t>
  </si>
  <si>
    <t>A tal fine usiamo un Errore Relativo pari al 15%, perché equivalente alla Sigma della distribuzione di partenza</t>
  </si>
  <si>
    <t>(nota: nel modello finale assumeremo invece un errore relativo pari al 25%, per motivi spiegati qui sotto)</t>
  </si>
  <si>
    <t>Infine passiamo dalla scalda di misura "ore/settimana" alla scala "ore/giorno" per uniformarci ai criteri della Sporca Dozzina (35° puntata)</t>
  </si>
  <si>
    <t>Per verificare che tutto torni riportiamo i valori degli IAC ottenuti dalla gaussiana (su base settimanale) e confrontiamoli coi valori del Modello a Coda</t>
  </si>
  <si>
    <t>Err. Relativo</t>
  </si>
  <si>
    <t>Deviazione Standard</t>
  </si>
  <si>
    <t>m(c)</t>
  </si>
  <si>
    <t>Coefficiente Angolare Centrale</t>
  </si>
  <si>
    <t>q(sx)</t>
  </si>
  <si>
    <t>Intercetta SX</t>
  </si>
  <si>
    <t>q(dx)</t>
  </si>
  <si>
    <t>Intercetta DX</t>
  </si>
  <si>
    <t>Per comodità sostituiamo m(0) e q(0), ottenendo: Retta(0) = 0,25*(1-x/sigma)</t>
  </si>
  <si>
    <t>Ore/Sett.</t>
  </si>
  <si>
    <t>Ore/Giorno</t>
  </si>
  <si>
    <t>IAC (Gauss)</t>
  </si>
  <si>
    <t>IAC (Modello)</t>
  </si>
  <si>
    <t>Delta</t>
  </si>
  <si>
    <t>Risultati del modello</t>
  </si>
  <si>
    <t>Valore Max</t>
  </si>
  <si>
    <t>Valore massimo effettivo (calcolato come max, ma scomodo nella realtà)</t>
  </si>
  <si>
    <t>Verifica</t>
  </si>
  <si>
    <t>Valore max calcolato per una retta quando x = Media (comodo nei calcoli effettivi)</t>
  </si>
  <si>
    <t>Errore Relativo</t>
  </si>
  <si>
    <t>Abbiamo visto (foglio “Coda”) che l'errore relativo massimo (oltre al quale il modello NON funziona) è del 25%.</t>
  </si>
  <si>
    <t>Fortunatamente nel mondo reale di solito si hanno misure con dispersione più bassa. Ad esempio, nel caso della misura dello IAC “lavorare”, l'errore relativo è del 15%.</t>
  </si>
  <si>
    <t>Purtroppo i dati statistici a cui abbiamo accesso riportano spesso solo il valore medio, e non forniscono informazioni sull'errore relativo (né sulla varianza).</t>
  </si>
  <si>
    <t>Conseguentemente definiamo il “Modello a Coda” con un errore pari (per definizione) al 25%, per due motivi:</t>
  </si>
  <si>
    <t>1. Questo è il caso peggiore in cui possiamo ancora applicare il modello</t>
  </si>
  <si>
    <t xml:space="preserve">2. Con un errore relativo del 25% il Modello a Coda prevede solo 1 punto in cui si ha IAC = 0 (congiunzione tra coda e retta SX). </t>
  </si>
  <si>
    <t xml:space="preserve">     In questo modo minimizziamo il numero di coloro che sono “completamente fuori dalla Matrice” (i.e. IAC = 0) perché si trovano circa a metà strada tra la coda e la retta SX.</t>
  </si>
  <si>
    <t xml:space="preserve">     (per definizione di stare “fuori dalla Matrice”, un modello è buono se coloro che hanno IAC=0 sono pochissimi casi eccezionali)</t>
  </si>
  <si>
    <t>Nella puntata dedicata al Modello a Coda (36° puntata) abbiamo semplificato la definizione dei tre segmenti lineari per venire incontro ai non addetti ai lavori</t>
  </si>
  <si>
    <t>In questo foglio sostituiamo le formule del foglio “Test” con quelle semplificate (come definite nella 36° puntata). In pratica ciò significa:</t>
  </si>
  <si>
    <t>1. Fissare l'altezza massima centrale pari ad 1 e l'altezza della coda pari a 0,25</t>
  </si>
  <si>
    <t>2. La coda decresce in modo da raggiungere y=0 sempre nel punto x=VM/4</t>
  </si>
  <si>
    <t>3. Il Coefficiente Angolare Centrale (mc)  si trova semplicemente da Δy = 1 e Δx = VM – VM/4, per cui mc = 4/(3*VM)</t>
  </si>
  <si>
    <t>4. Le intercette SX e DX sono sempre rispettivamente pari a -1/3 (i.e. -0,333) e +7/3 (i.e. 2,333)</t>
  </si>
  <si>
    <t>Media (VM)</t>
  </si>
  <si>
    <t>Conclusioni</t>
  </si>
  <si>
    <t>Se specifichiamo Errore Relativo pari a 0,25 nel foglio precedente (i.e. “Test”) notiamo che i risultati combaciano (per definizione)</t>
  </si>
  <si>
    <t>Morale: fin tanto che decidiamo che il Modello a Coda usa sempre un Errore Relativo del 25%, possiamo evitare di calcolare i vari coefficienti “m”  e “q” a partire dai valori della Media e Sigma,</t>
  </si>
  <si>
    <t>ma possiamo semplicemente ottenerli come fatto in questo esempio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</si>
</sst>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.0%"/>
    <numFmt numFmtId="168" formatCode="0.0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.2"/>
      <color indexed="8"/>
      <name val="Calibri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 applyBorder="1" applyAlignment="1">
      <alignment horizontal="left"/>
      <protection/>
    </xf>
    <xf numFmtId="164" fontId="1" fillId="0" borderId="0" xfId="20" applyFont="1" applyBorder="1" applyAlignment="1">
      <alignment horizontal="center"/>
      <protection/>
    </xf>
    <xf numFmtId="164" fontId="1" fillId="2" borderId="0" xfId="20" applyFill="1" applyAlignment="1">
      <alignment horizontal="center"/>
      <protection/>
    </xf>
    <xf numFmtId="165" fontId="1" fillId="0" borderId="0" xfId="20" applyNumberFormat="1" applyFont="1" applyAlignment="1">
      <alignment horizontal="center"/>
      <protection/>
    </xf>
    <xf numFmtId="164" fontId="1" fillId="0" borderId="0" xfId="20" applyFill="1" applyAlignment="1">
      <alignment horizontal="center"/>
      <protection/>
    </xf>
    <xf numFmtId="166" fontId="1" fillId="2" borderId="0" xfId="20" applyNumberFormat="1" applyFont="1" applyFill="1" applyAlignment="1">
      <alignment horizontal="center"/>
      <protection/>
    </xf>
    <xf numFmtId="164" fontId="1" fillId="0" borderId="0" xfId="20" applyFont="1" applyFill="1" applyBorder="1" applyAlignment="1">
      <alignment horizontal="left"/>
      <protection/>
    </xf>
    <xf numFmtId="164" fontId="1" fillId="0" borderId="0" xfId="20" applyFont="1" applyAlignment="1">
      <alignment horizontal="center"/>
      <protection/>
    </xf>
    <xf numFmtId="165" fontId="1" fillId="0" borderId="0" xfId="20" applyNumberFormat="1" applyAlignment="1">
      <alignment horizontal="center"/>
      <protection/>
    </xf>
    <xf numFmtId="167" fontId="1" fillId="0" borderId="0" xfId="20" applyNumberForma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 applyAlignment="1">
      <alignment horizontal="center"/>
      <protection/>
    </xf>
    <xf numFmtId="167" fontId="3" fillId="0" borderId="0" xfId="20" applyNumberFormat="1" applyFont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5" fontId="6" fillId="0" borderId="0" xfId="20" applyNumberFormat="1" applyFont="1" applyAlignment="1">
      <alignment horizontal="center"/>
      <protection/>
    </xf>
    <xf numFmtId="164" fontId="7" fillId="0" borderId="0" xfId="20" applyFont="1" applyAlignment="1">
      <alignment horizontal="center"/>
      <protection/>
    </xf>
    <xf numFmtId="165" fontId="7" fillId="0" borderId="0" xfId="20" applyNumberFormat="1" applyFont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4" fontId="10" fillId="0" borderId="0" xfId="0" applyFont="1" applyBorder="1" applyAlignment="1">
      <alignment/>
    </xf>
    <xf numFmtId="164" fontId="1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4" fontId="11" fillId="0" borderId="0" xfId="20" applyFont="1" applyBorder="1" applyAlignment="1">
      <alignment horizontal="center"/>
      <protection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12" fillId="0" borderId="0" xfId="20" applyFont="1" applyAlignment="1">
      <alignment horizontal="center"/>
      <protection/>
    </xf>
    <xf numFmtId="164" fontId="10" fillId="0" borderId="0" xfId="0" applyFont="1" applyBorder="1" applyAlignment="1">
      <alignment horizontal="left"/>
    </xf>
    <xf numFmtId="164" fontId="0" fillId="0" borderId="0" xfId="0" applyFill="1" applyAlignment="1">
      <alignment horizontal="center"/>
    </xf>
    <xf numFmtId="164" fontId="13" fillId="0" borderId="0" xfId="20" applyFont="1" applyAlignment="1">
      <alignment horizontal="center"/>
      <protection/>
    </xf>
    <xf numFmtId="164" fontId="0" fillId="0" borderId="0" xfId="0" applyAlignment="1">
      <alignment horizontal="left"/>
    </xf>
    <xf numFmtId="165" fontId="0" fillId="0" borderId="0" xfId="0" applyNumberForma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165" fontId="12" fillId="0" borderId="0" xfId="20" applyNumberFormat="1" applyFont="1" applyAlignment="1">
      <alignment horizontal="center"/>
      <protection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5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6" fontId="17" fillId="0" borderId="0" xfId="0" applyNumberFormat="1" applyFont="1" applyAlignment="1">
      <alignment horizontal="center"/>
    </xf>
    <xf numFmtId="164" fontId="0" fillId="3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78787"/>
      <rgbColor rgb="009999FF"/>
      <rgbColor rgb="00993366"/>
      <rgbColor rgb="00FFFFCC"/>
      <rgbColor rgb="00CCFFFF"/>
      <rgbColor rgb="00660066"/>
      <rgbColor rgb="00FF8080"/>
      <rgbColor rgb="000084D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Gauss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Gauss!$F$8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Gauss!$B$10:$B$109</c:f>
              <c:numCache/>
            </c:numRef>
          </c:xVal>
          <c:yVal>
            <c:numRef>
              <c:f>Gauss!$F$10:$F$109</c:f>
              <c:numCache/>
            </c:numRef>
          </c:yVal>
          <c:smooth val="0"/>
        </c:ser>
        <c:axId val="1187260"/>
        <c:axId val="10685341"/>
      </c:scatterChart>
      <c:valAx>
        <c:axId val="1187260"/>
        <c:scaling>
          <c:orientation val="minMax"/>
          <c:max val="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85341"/>
        <c:crossesAt val="0"/>
        <c:crossBetween val="midCat"/>
        <c:dispUnits/>
      </c:valAx>
      <c:valAx>
        <c:axId val="1068534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7260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D32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Retta!$B$6:$B$17</c:f>
              <c:numCache/>
            </c:numRef>
          </c:xVal>
          <c:yVal>
            <c:numRef>
              <c:f>Retta!$C$6:$C$17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Retta!$B$6:$B$17</c:f>
              <c:numCache/>
            </c:numRef>
          </c:xVal>
          <c:yVal>
            <c:numRef>
              <c:f>Retta!$E$6:$E$17</c:f>
              <c:numCache/>
            </c:numRef>
          </c:yVal>
          <c:smooth val="0"/>
        </c:ser>
        <c:axId val="29059206"/>
        <c:axId val="60206263"/>
      </c:scatterChart>
      <c:valAx>
        <c:axId val="2905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6263"/>
        <c:crossesAt val="0"/>
        <c:crossBetween val="midCat"/>
        <c:dispUnits/>
      </c:valAx>
      <c:valAx>
        <c:axId val="602062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920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Modello!$C$17</c:f>
            </c:strRef>
          </c:tx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Modello!$B$18:$B$118</c:f>
              <c:numCache/>
            </c:numRef>
          </c:xVal>
          <c:yVal>
            <c:numRef>
              <c:f>Modello!$C$18:$C$118</c:f>
              <c:numCache/>
            </c:numRef>
          </c:yVal>
          <c:smooth val="0"/>
        </c:ser>
        <c:ser>
          <c:idx val="1"/>
          <c:order val="1"/>
          <c:tx>
            <c:strRef>
              <c:f>Modello!$D$17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Modello!$B$18:$B$118</c:f>
              <c:numCache/>
            </c:numRef>
          </c:xVal>
          <c:yVal>
            <c:numRef>
              <c:f>Modello!$D$18:$D$118</c:f>
              <c:numCache/>
            </c:numRef>
          </c:yVal>
          <c:smooth val="0"/>
        </c:ser>
        <c:ser>
          <c:idx val="2"/>
          <c:order val="2"/>
          <c:tx>
            <c:strRef>
              <c:f>Modello!$E$17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xVal>
            <c:numRef>
              <c:f>Modello!$B$18:$B$118</c:f>
              <c:numCache/>
            </c:numRef>
          </c:xVal>
          <c:yVal>
            <c:numRef>
              <c:f>Modello!$E$18:$E$118</c:f>
              <c:numCache/>
            </c:numRef>
          </c:yVal>
          <c:smooth val="0"/>
        </c:ser>
        <c:ser>
          <c:idx val="3"/>
          <c:order val="3"/>
          <c:tx>
            <c:strRef>
              <c:f>Modello!$F$17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Modello!$B$18:$B$118</c:f>
              <c:numCache/>
            </c:numRef>
          </c:xVal>
          <c:yVal>
            <c:numRef>
              <c:f>Modello!$F$18:$F$118</c:f>
              <c:numCache/>
            </c:numRef>
          </c:yVal>
          <c:smooth val="0"/>
        </c:ser>
        <c:axId val="4985456"/>
        <c:axId val="44869105"/>
      </c:scatterChart>
      <c:valAx>
        <c:axId val="4985456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69105"/>
        <c:crossesAt val="0"/>
        <c:crossBetween val="midCat"/>
        <c:dispUnits/>
      </c:valAx>
      <c:valAx>
        <c:axId val="44869105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5456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Semplice!$C$19:$C$19</c:f>
            </c:strRef>
          </c:tx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Semplice!$B$20:$B$120</c:f>
              <c:numCache/>
            </c:numRef>
          </c:xVal>
          <c:yVal>
            <c:numRef>
              <c:f>Semplice!$C$20:$C$120</c:f>
              <c:numCache/>
            </c:numRef>
          </c:yVal>
          <c:smooth val="0"/>
        </c:ser>
        <c:ser>
          <c:idx val="1"/>
          <c:order val="1"/>
          <c:tx>
            <c:strRef>
              <c:f>Semplice!$F$19:$F$19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Semplice!$B$20:$B$120</c:f>
              <c:numCache/>
            </c:numRef>
          </c:xVal>
          <c:yVal>
            <c:numRef>
              <c:f>Semplice!$F$20:$F$120</c:f>
              <c:numCache/>
            </c:numRef>
          </c:yVal>
          <c:smooth val="0"/>
        </c:ser>
        <c:axId val="1168762"/>
        <c:axId val="10518859"/>
      </c:scatterChart>
      <c:valAx>
        <c:axId val="1168762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18859"/>
        <c:crossesAt val="0"/>
        <c:crossBetween val="midCat"/>
        <c:dispUnits/>
      </c:valAx>
      <c:valAx>
        <c:axId val="1051885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8762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Coda!$C$21:$C$21</c:f>
            </c:strRef>
          </c:tx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Coda!$B$22:$B$122</c:f>
              <c:numCache/>
            </c:numRef>
          </c:xVal>
          <c:yVal>
            <c:numRef>
              <c:f>Coda!$C$22:$C$122</c:f>
              <c:numCache/>
            </c:numRef>
          </c:yVal>
          <c:smooth val="0"/>
        </c:ser>
        <c:ser>
          <c:idx val="1"/>
          <c:order val="1"/>
          <c:tx>
            <c:strRef>
              <c:f>Coda!$G$21:$G$21</c:f>
            </c:strRef>
          </c:tx>
          <c:spPr>
            <a:ln w="254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Coda!$B$22:$B$122</c:f>
              <c:numCache/>
            </c:numRef>
          </c:xVal>
          <c:yVal>
            <c:numRef>
              <c:f>Coda!$G$22:$G$122</c:f>
              <c:numCache/>
            </c:numRef>
          </c:yVal>
          <c:smooth val="0"/>
        </c:ser>
        <c:axId val="27560868"/>
        <c:axId val="46721221"/>
      </c:scatterChart>
      <c:valAx>
        <c:axId val="27560868"/>
        <c:scaling>
          <c:orientation val="minMax"/>
          <c:max val="0.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21221"/>
        <c:crossesAt val="0"/>
        <c:crossBetween val="midCat"/>
        <c:dispUnits/>
      </c:valAx>
      <c:valAx>
        <c:axId val="4672122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60868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Test!$D$18:$D$18</c:f>
            </c:strRef>
          </c:tx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Test!$C$19:$C$28</c:f>
              <c:numCache/>
            </c:numRef>
          </c:xVal>
          <c:yVal>
            <c:numRef>
              <c:f>Test!$D$19:$D$28</c:f>
              <c:numCache/>
            </c:numRef>
          </c:yVal>
          <c:smooth val="0"/>
        </c:ser>
        <c:ser>
          <c:idx val="1"/>
          <c:order val="1"/>
          <c:tx>
            <c:strRef>
              <c:f>Test!$H$18:$H$18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Test!$C$19:$C$28</c:f>
              <c:numCache/>
            </c:numRef>
          </c:xVal>
          <c:yVal>
            <c:numRef>
              <c:f>Test!$H$19:$H$28</c:f>
              <c:numCache/>
            </c:numRef>
          </c:yVal>
          <c:smooth val="0"/>
        </c:ser>
        <c:axId val="17837806"/>
        <c:axId val="26322527"/>
      </c:scatterChart>
      <c:valAx>
        <c:axId val="17837806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22527"/>
        <c:crossesAt val="0"/>
        <c:crossBetween val="midCat"/>
        <c:dispUnits/>
      </c:valAx>
      <c:valAx>
        <c:axId val="26322527"/>
        <c:scaling>
          <c:orientation val="minMax"/>
          <c:min val="0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37806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Lineare!$D$18:$D$18</c:f>
            </c:strRef>
          </c:tx>
          <c:spPr>
            <a:ln w="127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Lineare!$C$19:$C$28</c:f>
              <c:numCache/>
            </c:numRef>
          </c:xVal>
          <c:yVal>
            <c:numRef>
              <c:f>Lineare!$D$19:$D$28</c:f>
              <c:numCache/>
            </c:numRef>
          </c:yVal>
          <c:smooth val="0"/>
        </c:ser>
        <c:ser>
          <c:idx val="1"/>
          <c:order val="1"/>
          <c:tx>
            <c:strRef>
              <c:f>Lineare!$H$18:$H$18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Lineare!$C$19:$C$28</c:f>
              <c:numCache/>
            </c:numRef>
          </c:xVal>
          <c:yVal>
            <c:numRef>
              <c:f>Lineare!$H$19:$H$28</c:f>
              <c:numCache/>
            </c:numRef>
          </c:yVal>
          <c:smooth val="0"/>
        </c:ser>
        <c:axId val="35576152"/>
        <c:axId val="51749913"/>
      </c:scatterChart>
      <c:valAx>
        <c:axId val="35576152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49913"/>
        <c:crossesAt val="0"/>
        <c:crossBetween val="midCat"/>
        <c:dispUnits/>
      </c:valAx>
      <c:valAx>
        <c:axId val="51749913"/>
        <c:scaling>
          <c:orientation val="minMax"/>
          <c:min val="0"/>
        </c:scaling>
        <c:axPos val="l"/>
        <c:majorGridlines>
          <c:spPr>
            <a:ln w="3175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76152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152400</xdr:rowOff>
    </xdr:from>
    <xdr:to>
      <xdr:col>17</xdr:col>
      <xdr:colOff>123825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943600" y="1314450"/>
        <a:ext cx="49815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85725</xdr:rowOff>
    </xdr:from>
    <xdr:to>
      <xdr:col>16</xdr:col>
      <xdr:colOff>590550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4743450" y="600075"/>
        <a:ext cx="60674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16</xdr:row>
      <xdr:rowOff>28575</xdr:rowOff>
    </xdr:from>
    <xdr:to>
      <xdr:col>18</xdr:col>
      <xdr:colOff>409575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733925" y="2647950"/>
        <a:ext cx="72866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18</xdr:row>
      <xdr:rowOff>47625</xdr:rowOff>
    </xdr:from>
    <xdr:to>
      <xdr:col>18</xdr:col>
      <xdr:colOff>438150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4876800" y="2990850"/>
        <a:ext cx="72866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7</xdr:row>
      <xdr:rowOff>142875</xdr:rowOff>
    </xdr:from>
    <xdr:to>
      <xdr:col>17</xdr:col>
      <xdr:colOff>552450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5581650" y="1304925"/>
        <a:ext cx="62769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7</xdr:row>
      <xdr:rowOff>114300</xdr:rowOff>
    </xdr:from>
    <xdr:to>
      <xdr:col>18</xdr:col>
      <xdr:colOff>523875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7105650" y="1247775"/>
        <a:ext cx="5172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7</xdr:row>
      <xdr:rowOff>114300</xdr:rowOff>
    </xdr:from>
    <xdr:to>
      <xdr:col>18</xdr:col>
      <xdr:colOff>523875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7105650" y="1247775"/>
        <a:ext cx="5172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12"/>
  <sheetViews>
    <sheetView workbookViewId="0" topLeftCell="A1">
      <selection activeCell="H1" sqref="H1"/>
    </sheetView>
  </sheetViews>
  <sheetFormatPr defaultColWidth="9.140625" defaultRowHeight="12.75"/>
  <cols>
    <col min="1" max="1" width="6.421875" style="1" customWidth="1"/>
    <col min="2" max="2" width="9.140625" style="1" customWidth="1"/>
    <col min="3" max="3" width="8.8515625" style="1" customWidth="1"/>
    <col min="4" max="4" width="11.00390625" style="1" customWidth="1"/>
    <col min="5" max="5" width="8.28125" style="1" customWidth="1"/>
    <col min="6" max="8" width="12.00390625" style="1" customWidth="1"/>
    <col min="9" max="16384" width="9.140625" style="1" customWidth="1"/>
  </cols>
  <sheetData>
    <row r="2" spans="2:16" ht="12.75">
      <c r="B2" s="2" t="s">
        <v>0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2:16" ht="12.75">
      <c r="B4" s="4" t="s">
        <v>2</v>
      </c>
      <c r="C4" s="4"/>
      <c r="D4" s="4"/>
      <c r="E4" s="2" t="s">
        <v>3</v>
      </c>
      <c r="F4" s="5">
        <v>38.529</v>
      </c>
      <c r="G4" s="5"/>
      <c r="I4" s="2" t="s">
        <v>4</v>
      </c>
      <c r="J4" s="5">
        <v>5.495</v>
      </c>
      <c r="L4" s="2" t="s">
        <v>5</v>
      </c>
      <c r="M4" s="1">
        <f>J4*J4</f>
        <v>30.195025</v>
      </c>
      <c r="O4" s="2" t="s">
        <v>6</v>
      </c>
      <c r="P4" s="1">
        <f>J4*SQRT(2*3.1415926)</f>
        <v>13.773922251618457</v>
      </c>
    </row>
    <row r="5" spans="2:13" ht="12.75">
      <c r="B5" s="4" t="s">
        <v>7</v>
      </c>
      <c r="C5" s="4"/>
      <c r="D5" s="4"/>
      <c r="E5" s="2" t="s">
        <v>8</v>
      </c>
      <c r="F5" s="6">
        <f>MAX(F10:F109)</f>
        <v>0.07233475340907808</v>
      </c>
      <c r="G5" s="6"/>
      <c r="H5" s="7"/>
      <c r="J5" s="2"/>
      <c r="M5" s="2"/>
    </row>
    <row r="6" spans="2:16" ht="12.75">
      <c r="B6" s="4" t="s">
        <v>9</v>
      </c>
      <c r="C6" s="4"/>
      <c r="D6" s="4"/>
      <c r="E6" s="2" t="s">
        <v>10</v>
      </c>
      <c r="F6" s="8">
        <v>28</v>
      </c>
      <c r="G6" s="6"/>
      <c r="H6" s="9" t="s">
        <v>11</v>
      </c>
      <c r="I6" s="9"/>
      <c r="J6" s="9"/>
      <c r="K6" s="9"/>
      <c r="L6" s="9"/>
      <c r="M6" s="9"/>
      <c r="N6" s="9"/>
      <c r="O6" s="9"/>
      <c r="P6" s="9"/>
    </row>
    <row r="7" spans="5:13" ht="12.75">
      <c r="E7" s="2"/>
      <c r="F7" s="6"/>
      <c r="G7" s="6"/>
      <c r="H7" s="7"/>
      <c r="J7" s="2"/>
      <c r="M7" s="2"/>
    </row>
    <row r="8" spans="2:8" ht="12.75">
      <c r="B8" s="2" t="s">
        <v>12</v>
      </c>
      <c r="C8" s="2" t="s">
        <v>13</v>
      </c>
      <c r="D8" s="2" t="s">
        <v>14</v>
      </c>
      <c r="E8" s="2" t="s">
        <v>15</v>
      </c>
      <c r="F8" s="2" t="s">
        <v>16</v>
      </c>
      <c r="G8" s="2" t="s">
        <v>17</v>
      </c>
      <c r="H8" s="2" t="s">
        <v>18</v>
      </c>
    </row>
    <row r="9" spans="2:8" ht="12.75">
      <c r="B9" s="10">
        <v>0</v>
      </c>
      <c r="C9" s="1">
        <f>(B9-$F$4)*(B9-$F$4)</f>
        <v>1484.4838410000002</v>
      </c>
      <c r="D9" s="1">
        <f>2*$M$4</f>
        <v>60.39005</v>
      </c>
      <c r="E9" s="1">
        <f>EXP(-C9/D9)</f>
        <v>2.110319873411572E-11</v>
      </c>
      <c r="F9" s="11">
        <f>E9/$P$4</f>
        <v>1.5321125202108689E-12</v>
      </c>
      <c r="G9" s="11">
        <f>F9*$F$6</f>
        <v>4.289915056590433E-11</v>
      </c>
      <c r="H9" s="12">
        <f>F9/$F$5</f>
        <v>2.118086325042462E-11</v>
      </c>
    </row>
    <row r="10" spans="2:8" ht="12.75">
      <c r="B10" s="1">
        <v>1</v>
      </c>
      <c r="C10" s="1">
        <f>(B10-$F$4)*(B10-$F$4)</f>
        <v>1408.4258410000002</v>
      </c>
      <c r="D10" s="1">
        <f>2*$M$4</f>
        <v>60.39005</v>
      </c>
      <c r="E10" s="1">
        <f>EXP(-C10/D10)</f>
        <v>7.435645686396598E-11</v>
      </c>
      <c r="F10" s="11">
        <f>E10/$P$4</f>
        <v>5.398350266949488E-12</v>
      </c>
      <c r="G10" s="11">
        <f>F10*$F$6</f>
        <v>1.5115380747458564E-10</v>
      </c>
      <c r="H10" s="12">
        <f>F10/$F$5</f>
        <v>7.463010534396859E-11</v>
      </c>
    </row>
    <row r="11" spans="2:8" ht="12.75">
      <c r="B11" s="1">
        <v>2</v>
      </c>
      <c r="C11" s="1">
        <f>(B11-$F$4)*(B11-$F$4)</f>
        <v>1334.3678410000002</v>
      </c>
      <c r="D11" s="1">
        <f>2*$M$4</f>
        <v>60.39005</v>
      </c>
      <c r="E11" s="1">
        <f>EXP(-C11/D11)</f>
        <v>2.534580586824721E-10</v>
      </c>
      <c r="F11" s="11">
        <f>E11/$P$4</f>
        <v>1.840129877694717E-11</v>
      </c>
      <c r="G11" s="11">
        <f>F11*$F$6</f>
        <v>5.152363657545208E-10</v>
      </c>
      <c r="H11" s="12">
        <f>F11/$F$5</f>
        <v>2.5439084132742466E-10</v>
      </c>
    </row>
    <row r="12" spans="2:8" ht="12.75">
      <c r="B12" s="1">
        <v>3</v>
      </c>
      <c r="C12" s="1">
        <f>(B12-$F$4)*(B12-$F$4)</f>
        <v>1262.3098410000002</v>
      </c>
      <c r="D12" s="1">
        <f>2*$M$4</f>
        <v>60.39005</v>
      </c>
      <c r="E12" s="1">
        <f>EXP(-C12/D12)</f>
        <v>8.358157289966189E-10</v>
      </c>
      <c r="F12" s="11">
        <f>E12/$P$4</f>
        <v>6.068102561697045E-11</v>
      </c>
      <c r="G12" s="11">
        <f>F12*$F$6</f>
        <v>1.6990687172751727E-09</v>
      </c>
      <c r="H12" s="12">
        <f>F12/$F$5</f>
        <v>8.388917188090521E-10</v>
      </c>
    </row>
    <row r="13" spans="2:8" ht="12.75">
      <c r="B13" s="1">
        <v>4</v>
      </c>
      <c r="C13" s="1">
        <f>(B13-$F$4)*(B13-$F$4)</f>
        <v>1192.2518410000002</v>
      </c>
      <c r="D13" s="1">
        <f>2*$M$4</f>
        <v>60.39005</v>
      </c>
      <c r="E13" s="1">
        <f>EXP(-C13/D13)</f>
        <v>2.6664410949248884E-09</v>
      </c>
      <c r="F13" s="11">
        <f>E13/$P$4</f>
        <v>1.9358618745009816E-10</v>
      </c>
      <c r="G13" s="11">
        <f>F13*$F$6</f>
        <v>5.420413248602748E-09</v>
      </c>
      <c r="H13" s="12">
        <f>F13/$F$5</f>
        <v>2.676254197692515E-09</v>
      </c>
    </row>
    <row r="14" spans="2:8" ht="12.75">
      <c r="B14" s="1">
        <v>5</v>
      </c>
      <c r="C14" s="1">
        <f>(B14-$F$4)*(B14-$F$4)</f>
        <v>1124.1938410000002</v>
      </c>
      <c r="D14" s="1">
        <f>2*$M$4</f>
        <v>60.39005</v>
      </c>
      <c r="E14" s="1">
        <f>EXP(-C14/D14)</f>
        <v>8.229443481045688E-09</v>
      </c>
      <c r="F14" s="11">
        <f>E14/$P$4</f>
        <v>5.974655098752801E-10</v>
      </c>
      <c r="G14" s="11">
        <f>F14*$F$6</f>
        <v>1.6729034276507845E-08</v>
      </c>
      <c r="H14" s="12">
        <f>F14/$F$5</f>
        <v>8.259729683412422E-09</v>
      </c>
    </row>
    <row r="15" spans="2:8" ht="12.75">
      <c r="B15" s="1">
        <v>6</v>
      </c>
      <c r="C15" s="1">
        <f>(B15-$F$4)*(B15-$F$4)</f>
        <v>1058.1358410000003</v>
      </c>
      <c r="D15" s="1">
        <f>2*$M$4</f>
        <v>60.39005</v>
      </c>
      <c r="E15" s="1">
        <f>EXP(-C15/D15)</f>
        <v>2.4571176887264298E-08</v>
      </c>
      <c r="F15" s="11">
        <f>E15/$P$4</f>
        <v>1.7838910688186255E-09</v>
      </c>
      <c r="G15" s="11">
        <f>F15*$F$6</f>
        <v>4.9948949926921515E-08</v>
      </c>
      <c r="H15" s="12">
        <f>F15/$F$5</f>
        <v>2.4661604342937394E-08</v>
      </c>
    </row>
    <row r="16" spans="2:8" ht="12.75">
      <c r="B16" s="1">
        <v>7</v>
      </c>
      <c r="C16" s="1">
        <f>(B16-$F$4)*(B16-$F$4)</f>
        <v>994.0778410000003</v>
      </c>
      <c r="D16" s="1">
        <f>2*$M$4</f>
        <v>60.39005</v>
      </c>
      <c r="E16" s="1">
        <f>EXP(-C16/D16)</f>
        <v>7.097386703630041E-08</v>
      </c>
      <c r="F16" s="11">
        <f>E16/$P$4</f>
        <v>5.152770992878291E-09</v>
      </c>
      <c r="G16" s="11">
        <f>F16*$F$6</f>
        <v>1.4427758780059214E-07</v>
      </c>
      <c r="H16" s="12">
        <f>F16/$F$5</f>
        <v>7.123506682517581E-08</v>
      </c>
    </row>
    <row r="17" spans="2:8" ht="12.75">
      <c r="B17" s="1">
        <v>8</v>
      </c>
      <c r="C17" s="1">
        <f>(B17-$F$4)*(B17-$F$4)</f>
        <v>932.0198410000002</v>
      </c>
      <c r="D17" s="1">
        <f>2*$M$4</f>
        <v>60.39005</v>
      </c>
      <c r="E17" s="1">
        <f>EXP(-C17/D17)</f>
        <v>1.983298106955887E-07</v>
      </c>
      <c r="F17" s="11">
        <f>E17/$P$4</f>
        <v>1.4398934963661833E-08</v>
      </c>
      <c r="G17" s="11">
        <f>F17*$F$6</f>
        <v>4.031701789825313E-07</v>
      </c>
      <c r="H17" s="12">
        <f>F17/$F$5</f>
        <v>1.990597089925899E-07</v>
      </c>
    </row>
    <row r="18" spans="2:8" ht="12.75">
      <c r="B18" s="1">
        <v>9</v>
      </c>
      <c r="C18" s="1">
        <f>(B18-$F$4)*(B18-$F$4)</f>
        <v>871.9618410000002</v>
      </c>
      <c r="D18" s="1">
        <f>2*$M$4</f>
        <v>60.39005</v>
      </c>
      <c r="E18" s="1">
        <f>EXP(-C18/D18)</f>
        <v>5.361601657767475E-07</v>
      </c>
      <c r="F18" s="11">
        <f>E18/$P$4</f>
        <v>3.8925743588667915E-08</v>
      </c>
      <c r="G18" s="11">
        <f>F18*$F$6</f>
        <v>1.0899208204827017E-06</v>
      </c>
      <c r="H18" s="12">
        <f>F18/$F$5</f>
        <v>5.381333557402119E-07</v>
      </c>
    </row>
    <row r="19" spans="2:8" ht="12.75">
      <c r="B19" s="1">
        <v>10</v>
      </c>
      <c r="C19" s="1">
        <f>(B19-$F$4)*(B19-$F$4)</f>
        <v>813.9038410000002</v>
      </c>
      <c r="D19" s="1">
        <f>2*$M$4</f>
        <v>60.39005</v>
      </c>
      <c r="E19" s="1">
        <f>EXP(-C19/D19)</f>
        <v>1.4022263077405833E-06</v>
      </c>
      <c r="F19" s="11">
        <f>E19/$P$4</f>
        <v>1.0180297827482071E-07</v>
      </c>
      <c r="G19" s="11">
        <f>F19*$F$6</f>
        <v>2.85048339169498E-06</v>
      </c>
      <c r="H19" s="12">
        <f>F19/$F$5</f>
        <v>1.4073868158378812E-06</v>
      </c>
    </row>
    <row r="20" spans="2:8" ht="12.75">
      <c r="B20" s="1">
        <v>11</v>
      </c>
      <c r="C20" s="1">
        <f>(B20-$F$4)*(B20-$F$4)</f>
        <v>757.8458410000002</v>
      </c>
      <c r="D20" s="1">
        <f>2*$M$4</f>
        <v>60.39005</v>
      </c>
      <c r="E20" s="1">
        <f>EXP(-C20/D20)</f>
        <v>3.5477964557263694E-06</v>
      </c>
      <c r="F20" s="11">
        <f>E20/$P$4</f>
        <v>2.5757343412545385E-07</v>
      </c>
      <c r="G20" s="11">
        <f>F20*$F$6</f>
        <v>7.212056155512708E-06</v>
      </c>
      <c r="H20" s="12">
        <f>F20/$F$5</f>
        <v>3.5608531443908696E-06</v>
      </c>
    </row>
    <row r="21" spans="2:8" ht="12.75">
      <c r="B21" s="1">
        <v>12</v>
      </c>
      <c r="C21" s="1">
        <f>(B21-$F$4)*(B21-$F$4)</f>
        <v>703.7878410000002</v>
      </c>
      <c r="D21" s="1">
        <f>2*$M$4</f>
        <v>60.39005</v>
      </c>
      <c r="E21" s="1">
        <f>EXP(-C21/D21)</f>
        <v>8.683929696845636E-06</v>
      </c>
      <c r="F21" s="11">
        <f>E21/$P$4</f>
        <v>6.304616461607558E-07</v>
      </c>
      <c r="G21" s="11">
        <f>F21*$F$6</f>
        <v>1.765292609250116E-05</v>
      </c>
      <c r="H21" s="12">
        <f>F21/$F$5</f>
        <v>8.715888510675869E-06</v>
      </c>
    </row>
    <row r="22" spans="2:8" ht="12.75">
      <c r="B22" s="1">
        <v>13</v>
      </c>
      <c r="C22" s="1">
        <f>(B22-$F$4)*(B22-$F$4)</f>
        <v>651.7298410000002</v>
      </c>
      <c r="D22" s="1">
        <f>2*$M$4</f>
        <v>60.39005</v>
      </c>
      <c r="E22" s="1">
        <f>EXP(-C22/D22)</f>
        <v>2.0563210476834115E-05</v>
      </c>
      <c r="F22" s="11">
        <f>E22/$P$4</f>
        <v>1.4929088534979865E-06</v>
      </c>
      <c r="G22" s="11">
        <f>F22*$F$6</f>
        <v>4.180144789794362E-05</v>
      </c>
      <c r="H22" s="12">
        <f>F22/$F$5</f>
        <v>2.0638887714942084E-05</v>
      </c>
    </row>
    <row r="23" spans="2:8" ht="12.75">
      <c r="B23" s="1">
        <v>14</v>
      </c>
      <c r="C23" s="1">
        <f>(B23-$F$4)*(B23-$F$4)</f>
        <v>601.6718410000002</v>
      </c>
      <c r="D23" s="1">
        <f>2*$M$4</f>
        <v>60.39005</v>
      </c>
      <c r="E23" s="1">
        <f>EXP(-C23/D23)</f>
        <v>4.710668698882638E-05</v>
      </c>
      <c r="F23" s="11">
        <f>E23/$P$4</f>
        <v>3.419990771567719E-06</v>
      </c>
      <c r="G23" s="11">
        <f>F23*$F$6</f>
        <v>9.575974160389613E-05</v>
      </c>
      <c r="H23" s="12">
        <f>F23/$F$5</f>
        <v>4.7280050188689896E-05</v>
      </c>
    </row>
    <row r="24" spans="2:8" ht="12.75">
      <c r="B24" s="1">
        <v>15</v>
      </c>
      <c r="C24" s="1">
        <f>(B24-$F$4)*(B24-$F$4)</f>
        <v>553.6138410000002</v>
      </c>
      <c r="D24" s="1">
        <f>2*$M$4</f>
        <v>60.39005</v>
      </c>
      <c r="E24" s="1">
        <f>EXP(-C24/D24)</f>
        <v>0.0001043977696778855</v>
      </c>
      <c r="F24" s="11">
        <f>E24/$P$4</f>
        <v>7.579378463938883E-06</v>
      </c>
      <c r="G24" s="11">
        <f>F24*$F$6</f>
        <v>0.00021222259699028872</v>
      </c>
      <c r="H24" s="12">
        <f>F24/$F$5</f>
        <v>0.00010478197694370883</v>
      </c>
    </row>
    <row r="25" spans="2:8" ht="12.75">
      <c r="B25" s="1">
        <v>16</v>
      </c>
      <c r="C25" s="1">
        <f>(B25-$F$4)*(B25-$F$4)</f>
        <v>507.55584100000016</v>
      </c>
      <c r="D25" s="1">
        <f>2*$M$4</f>
        <v>60.39005</v>
      </c>
      <c r="E25" s="1">
        <f>EXP(-C25/D25)</f>
        <v>0.0002238292804094197</v>
      </c>
      <c r="F25" s="11">
        <f>E25/$P$4</f>
        <v>1.6250220984303832E-05</v>
      </c>
      <c r="G25" s="11">
        <f>F25*$F$6</f>
        <v>0.0004550061875605073</v>
      </c>
      <c r="H25" s="12">
        <f>F25/$F$5</f>
        <v>0.0002246530224884186</v>
      </c>
    </row>
    <row r="26" spans="2:8" ht="12.75">
      <c r="B26" s="1">
        <v>17</v>
      </c>
      <c r="C26" s="1">
        <f>(B26-$F$4)*(B26-$F$4)</f>
        <v>463.49784100000016</v>
      </c>
      <c r="D26" s="1">
        <f>2*$M$4</f>
        <v>60.39005</v>
      </c>
      <c r="E26" s="1">
        <f>EXP(-C26/D26)</f>
        <v>0.0004642582125612441</v>
      </c>
      <c r="F26" s="11">
        <f>E26/$P$4</f>
        <v>3.370559264676356E-05</v>
      </c>
      <c r="G26" s="11">
        <f>F26*$F$6</f>
        <v>0.0009437565941093798</v>
      </c>
      <c r="H26" s="12">
        <f>F26/$F$5</f>
        <v>0.0004659667871700172</v>
      </c>
    </row>
    <row r="27" spans="2:8" ht="12.75">
      <c r="B27" s="1">
        <v>18</v>
      </c>
      <c r="C27" s="1">
        <f>(B27-$F$4)*(B27-$F$4)</f>
        <v>421.4398410000001</v>
      </c>
      <c r="D27" s="1">
        <f>2*$M$4</f>
        <v>60.39005</v>
      </c>
      <c r="E27" s="1">
        <f>EXP(-C27/D27)</f>
        <v>0.0009315781852740802</v>
      </c>
      <c r="F27" s="11">
        <f>E27/$P$4</f>
        <v>6.763347202461654E-05</v>
      </c>
      <c r="G27" s="11">
        <f>F27*$F$6</f>
        <v>0.0018937372166892633</v>
      </c>
      <c r="H27" s="12">
        <f>F27/$F$5</f>
        <v>0.0009350066024574086</v>
      </c>
    </row>
    <row r="28" spans="2:8" ht="12.75">
      <c r="B28" s="1">
        <v>19</v>
      </c>
      <c r="C28" s="1">
        <f>(B28-$F$4)*(B28-$F$4)</f>
        <v>381.3818410000001</v>
      </c>
      <c r="D28" s="1">
        <f>2*$M$4</f>
        <v>60.39005</v>
      </c>
      <c r="E28" s="1">
        <f>EXP(-C28/D28)</f>
        <v>0.0018084064356001846</v>
      </c>
      <c r="F28" s="11">
        <f>E28/$P$4</f>
        <v>0.0001312920461263453</v>
      </c>
      <c r="G28" s="11">
        <f>F28*$F$6</f>
        <v>0.0036761772915376687</v>
      </c>
      <c r="H28" s="12">
        <f>F28/$F$5</f>
        <v>0.0018150617778959351</v>
      </c>
    </row>
    <row r="29" spans="2:8" ht="12.75">
      <c r="B29" s="13">
        <v>20</v>
      </c>
      <c r="C29" s="13">
        <f>(B29-$F$4)*(B29-$F$4)</f>
        <v>343.32384100000013</v>
      </c>
      <c r="D29" s="13">
        <f>2*$M$4</f>
        <v>60.39005</v>
      </c>
      <c r="E29" s="13">
        <f>EXP(-C29/D29)</f>
        <v>0.0033961729322428717</v>
      </c>
      <c r="F29" s="14">
        <f>E29/$P$4</f>
        <v>0.000246565420524558</v>
      </c>
      <c r="G29" s="14">
        <f>F29*$F$6</f>
        <v>0.006903831774687624</v>
      </c>
      <c r="H29" s="15">
        <f>F29/$F$5</f>
        <v>0.0034086716122490274</v>
      </c>
    </row>
    <row r="30" spans="2:8" ht="12.75">
      <c r="B30" s="1">
        <v>21</v>
      </c>
      <c r="C30" s="1">
        <f>(B30-$F$4)*(B30-$F$4)</f>
        <v>307.26584100000014</v>
      </c>
      <c r="D30" s="1">
        <f>2*$M$4</f>
        <v>60.39005</v>
      </c>
      <c r="E30" s="1">
        <f>EXP(-C30/D30)</f>
        <v>0.006170218837807059</v>
      </c>
      <c r="F30" s="11">
        <f>E30/$P$4</f>
        <v>0.00044796382069617455</v>
      </c>
      <c r="G30" s="11">
        <f>F30*$F$6</f>
        <v>0.012542986979492887</v>
      </c>
      <c r="H30" s="12">
        <f>F30/$F$5</f>
        <v>0.006192926630478492</v>
      </c>
    </row>
    <row r="31" spans="2:8" ht="12.75">
      <c r="B31" s="1">
        <v>22</v>
      </c>
      <c r="C31" s="1">
        <f>(B31-$F$4)*(B31-$F$4)</f>
        <v>273.2078410000001</v>
      </c>
      <c r="D31" s="1">
        <f>2*$M$4</f>
        <v>60.39005</v>
      </c>
      <c r="E31" s="1">
        <f>EXP(-C31/D31)</f>
        <v>0.010844970050570342</v>
      </c>
      <c r="F31" s="11">
        <f>E31/$P$4</f>
        <v>0.0007873552538236552</v>
      </c>
      <c r="G31" s="11">
        <f>F31*$F$6</f>
        <v>0.02204594710706235</v>
      </c>
      <c r="H31" s="12">
        <f>F31/$F$5</f>
        <v>0.01088488197880331</v>
      </c>
    </row>
    <row r="32" spans="2:8" ht="12.75">
      <c r="B32" s="1">
        <v>23</v>
      </c>
      <c r="C32" s="1">
        <f>(B32-$F$4)*(B32-$F$4)</f>
        <v>241.1498410000001</v>
      </c>
      <c r="D32" s="1">
        <f>2*$M$4</f>
        <v>60.39005</v>
      </c>
      <c r="E32" s="1">
        <f>EXP(-C32/D32)</f>
        <v>0.018440520078601294</v>
      </c>
      <c r="F32" s="11">
        <f>E32/$P$4</f>
        <v>0.0013387994894798034</v>
      </c>
      <c r="G32" s="11">
        <f>F32*$F$6</f>
        <v>0.03748638570543449</v>
      </c>
      <c r="H32" s="12">
        <f>F32/$F$5</f>
        <v>0.018508385338765566</v>
      </c>
    </row>
    <row r="33" spans="2:8" ht="12.75">
      <c r="B33" s="1">
        <v>24</v>
      </c>
      <c r="C33" s="1">
        <f>(B33-$F$4)*(B33-$F$4)</f>
        <v>211.0918410000001</v>
      </c>
      <c r="D33" s="1">
        <f>2*$M$4</f>
        <v>60.39005</v>
      </c>
      <c r="E33" s="1">
        <f>EXP(-C33/D33)</f>
        <v>0.030334370875413644</v>
      </c>
      <c r="F33" s="11">
        <f>E33/$P$4</f>
        <v>0.002202304494048477</v>
      </c>
      <c r="G33" s="11">
        <f>F33*$F$6</f>
        <v>0.06166452583335735</v>
      </c>
      <c r="H33" s="12">
        <f>F33/$F$5</f>
        <v>0.030446008180793575</v>
      </c>
    </row>
    <row r="34" spans="2:8" ht="12.75">
      <c r="B34" s="1">
        <v>25</v>
      </c>
      <c r="C34" s="1">
        <f>(B34-$F$4)*(B34-$F$4)</f>
        <v>183.03384100000008</v>
      </c>
      <c r="D34" s="1">
        <f>2*$M$4</f>
        <v>60.39005</v>
      </c>
      <c r="E34" s="1">
        <f>EXP(-C34/D34)</f>
        <v>0.048274061327658005</v>
      </c>
      <c r="F34" s="11">
        <f>E34/$P$4</f>
        <v>0.003504743271074129</v>
      </c>
      <c r="G34" s="11">
        <f>F34*$F$6</f>
        <v>0.09813281159007561</v>
      </c>
      <c r="H34" s="12">
        <f>F34/$F$5</f>
        <v>0.04845172072756773</v>
      </c>
    </row>
    <row r="35" spans="2:8" ht="12.75">
      <c r="B35" s="1">
        <v>26</v>
      </c>
      <c r="C35" s="1">
        <f>(B35-$F$4)*(B35-$F$4)</f>
        <v>156.9758410000001</v>
      </c>
      <c r="D35" s="1">
        <f>2*$M$4</f>
        <v>60.39005</v>
      </c>
      <c r="E35" s="1">
        <f>EXP(-C35/D35)</f>
        <v>0.07432068469579863</v>
      </c>
      <c r="F35" s="11">
        <f>E35/$P$4</f>
        <v>0.005395753173143244</v>
      </c>
      <c r="G35" s="11">
        <f>F35*$F$6</f>
        <v>0.15108108884801083</v>
      </c>
      <c r="H35" s="12">
        <f>F35/$F$5</f>
        <v>0.07459420152617914</v>
      </c>
    </row>
    <row r="36" spans="2:8" ht="12.75">
      <c r="B36" s="1">
        <v>27</v>
      </c>
      <c r="C36" s="1">
        <f>(B36-$F$4)*(B36-$F$4)</f>
        <v>132.91784100000007</v>
      </c>
      <c r="D36" s="1">
        <f>2*$M$4</f>
        <v>60.39005</v>
      </c>
      <c r="E36" s="1">
        <f>EXP(-C36/D36)</f>
        <v>0.1106936186044894</v>
      </c>
      <c r="F36" s="11">
        <f>E36/$P$4</f>
        <v>0.008036463149883304</v>
      </c>
      <c r="G36" s="11">
        <f>F36*$F$6</f>
        <v>0.2250209681967325</v>
      </c>
      <c r="H36" s="12">
        <f>F36/$F$5</f>
        <v>0.11110099600995835</v>
      </c>
    </row>
    <row r="37" spans="2:8" ht="12.75">
      <c r="B37" s="1">
        <v>28</v>
      </c>
      <c r="C37" s="1">
        <f>(B37-$F$4)*(B37-$F$4)</f>
        <v>110.85984100000007</v>
      </c>
      <c r="D37" s="1">
        <f>2*$M$4</f>
        <v>60.39005</v>
      </c>
      <c r="E37" s="1">
        <f>EXP(-C37/D37)</f>
        <v>0.1594969880986896</v>
      </c>
      <c r="F37" s="11">
        <f>E37/$P$4</f>
        <v>0.011579634702813025</v>
      </c>
      <c r="G37" s="11">
        <f>F37*$F$6</f>
        <v>0.3242297716787647</v>
      </c>
      <c r="H37" s="12">
        <f>F37/$F$5</f>
        <v>0.1600839728771339</v>
      </c>
    </row>
    <row r="38" spans="2:8" ht="12.75">
      <c r="B38" s="1">
        <v>29</v>
      </c>
      <c r="C38" s="1">
        <f>(B38-$F$4)*(B38-$F$4)</f>
        <v>90.80184100000007</v>
      </c>
      <c r="D38" s="1">
        <f>2*$M$4</f>
        <v>60.39005</v>
      </c>
      <c r="E38" s="1">
        <f>EXP(-C38/D38)</f>
        <v>0.2223306852189275</v>
      </c>
      <c r="F38" s="11">
        <f>E38/$P$4</f>
        <v>0.01614142153247622</v>
      </c>
      <c r="G38" s="11">
        <f>F38*$F$6</f>
        <v>0.45195980290933413</v>
      </c>
      <c r="H38" s="12">
        <f>F38/$F$5</f>
        <v>0.2231489121306724</v>
      </c>
    </row>
    <row r="39" spans="2:8" ht="12.75">
      <c r="B39" s="13">
        <v>30</v>
      </c>
      <c r="C39" s="13">
        <f>(B39-$F$4)*(B39-$F$4)</f>
        <v>72.74384100000006</v>
      </c>
      <c r="D39" s="13">
        <f>2*$M$4</f>
        <v>60.39005</v>
      </c>
      <c r="E39" s="13">
        <f>EXP(-C39/D39)</f>
        <v>0.29982189532180153</v>
      </c>
      <c r="F39" s="14">
        <f>E39/$P$4</f>
        <v>0.021767357898841922</v>
      </c>
      <c r="G39" s="14">
        <f>F39*$F$6</f>
        <v>0.6094860211675738</v>
      </c>
      <c r="H39" s="15">
        <f>F39/$F$5</f>
        <v>0.3009253073103046</v>
      </c>
    </row>
    <row r="40" spans="2:8" ht="12.75">
      <c r="B40" s="1">
        <v>31</v>
      </c>
      <c r="C40" s="1">
        <f>(B40-$F$4)*(B40-$F$4)</f>
        <v>56.68584100000005</v>
      </c>
      <c r="D40" s="1">
        <f>2*$M$4</f>
        <v>60.39005</v>
      </c>
      <c r="E40" s="1">
        <f>EXP(-C40/D40)</f>
        <v>0.39115087185865555</v>
      </c>
      <c r="F40" s="11">
        <f>E40/$P$4</f>
        <v>0.028397929414237452</v>
      </c>
      <c r="G40" s="11">
        <f>F40*$F$6</f>
        <v>0.7951420235986486</v>
      </c>
      <c r="H40" s="12">
        <f>F40/$F$5</f>
        <v>0.3925903950157586</v>
      </c>
    </row>
    <row r="41" spans="2:8" ht="12.75">
      <c r="B41" s="1">
        <v>32</v>
      </c>
      <c r="C41" s="1">
        <f>(B41-$F$4)*(B41-$F$4)</f>
        <v>42.627841000000046</v>
      </c>
      <c r="D41" s="1">
        <f>2*$M$4</f>
        <v>60.39005</v>
      </c>
      <c r="E41" s="1">
        <f>EXP(-C41/D41)</f>
        <v>0.4936763001725493</v>
      </c>
      <c r="F41" s="11">
        <f>E41/$P$4</f>
        <v>0.035841374094771124</v>
      </c>
      <c r="G41" s="11">
        <f>F41*$F$6</f>
        <v>1.0035584746535915</v>
      </c>
      <c r="H41" s="12">
        <f>F41/$F$5</f>
        <v>0.49549313995826794</v>
      </c>
    </row>
    <row r="42" spans="2:8" ht="12.75">
      <c r="B42" s="1">
        <v>33</v>
      </c>
      <c r="C42" s="1">
        <f>(B42-$F$4)*(B42-$F$4)</f>
        <v>30.56984100000004</v>
      </c>
      <c r="D42" s="1">
        <f>2*$M$4</f>
        <v>60.39005</v>
      </c>
      <c r="E42" s="1">
        <f>EXP(-C42/D42)</f>
        <v>0.6027778335668728</v>
      </c>
      <c r="F42" s="11">
        <f>E42/$P$4</f>
        <v>0.0437622503275017</v>
      </c>
      <c r="G42" s="11">
        <f>F42*$F$6</f>
        <v>1.2253430091700477</v>
      </c>
      <c r="H42" s="12">
        <f>F42/$F$5</f>
        <v>0.6049961915265132</v>
      </c>
    </row>
    <row r="43" spans="2:8" ht="12.75">
      <c r="B43" s="1">
        <v>34</v>
      </c>
      <c r="C43" s="1">
        <f>(B43-$F$4)*(B43-$F$4)</f>
        <v>20.511841000000032</v>
      </c>
      <c r="D43" s="1">
        <f>2*$M$4</f>
        <v>60.39005</v>
      </c>
      <c r="E43" s="1">
        <f>EXP(-C43/D43)</f>
        <v>0.7120152353638067</v>
      </c>
      <c r="F43" s="11">
        <f>E43/$P$4</f>
        <v>0.05169299073690821</v>
      </c>
      <c r="G43" s="11">
        <f>F43*$F$6</f>
        <v>1.44740374063343</v>
      </c>
      <c r="H43" s="12">
        <f>F43/$F$5</f>
        <v>0.7146356115236399</v>
      </c>
    </row>
    <row r="44" spans="2:8" ht="12.75">
      <c r="B44" s="1">
        <v>35</v>
      </c>
      <c r="C44" s="1">
        <f>(B44-$F$4)*(B44-$F$4)</f>
        <v>12.453841000000024</v>
      </c>
      <c r="D44" s="1">
        <f>2*$M$4</f>
        <v>60.39005</v>
      </c>
      <c r="E44" s="1">
        <f>EXP(-C44/D44)</f>
        <v>0.8136512921704865</v>
      </c>
      <c r="F44" s="11">
        <f>E44/$P$4</f>
        <v>0.05907186619082892</v>
      </c>
      <c r="G44" s="11">
        <f>F44*$F$6</f>
        <v>1.6540122533432098</v>
      </c>
      <c r="H44" s="12">
        <f>F44/$F$5</f>
        <v>0.8166457118718172</v>
      </c>
    </row>
    <row r="45" spans="2:8" ht="12.75">
      <c r="B45" s="1">
        <v>36</v>
      </c>
      <c r="C45" s="1">
        <f>(B45-$F$4)*(B45-$F$4)</f>
        <v>6.395841000000018</v>
      </c>
      <c r="D45" s="1">
        <f>2*$M$4</f>
        <v>60.39005</v>
      </c>
      <c r="E45" s="1">
        <f>EXP(-C45/D45)</f>
        <v>0.8995066305997863</v>
      </c>
      <c r="F45" s="11">
        <f>E45/$P$4</f>
        <v>0.06530504631635284</v>
      </c>
      <c r="G45" s="11">
        <f>F45*$F$6</f>
        <v>1.8285412968578796</v>
      </c>
      <c r="H45" s="12">
        <f>F45/$F$5</f>
        <v>0.9028170172507561</v>
      </c>
    </row>
    <row r="46" spans="2:8" ht="12.75">
      <c r="B46" s="1">
        <v>37</v>
      </c>
      <c r="C46" s="1">
        <f>(B46-$F$4)*(B46-$F$4)</f>
        <v>2.3378410000000107</v>
      </c>
      <c r="D46" s="1">
        <f>2*$M$4</f>
        <v>60.39005</v>
      </c>
      <c r="E46" s="1">
        <f>EXP(-C46/D46)</f>
        <v>0.9620273925816825</v>
      </c>
      <c r="F46" s="11">
        <f>E46/$P$4</f>
        <v>0.0698441137540647</v>
      </c>
      <c r="G46" s="11">
        <f>F46*$F$6</f>
        <v>1.9556351851138116</v>
      </c>
      <c r="H46" s="12">
        <f>F46/$F$5</f>
        <v>0.9655678696942817</v>
      </c>
    </row>
    <row r="47" spans="2:8" ht="12.75">
      <c r="B47" s="13">
        <v>38</v>
      </c>
      <c r="C47" s="13">
        <f>(B47-$F$4)*(B47-$F$4)</f>
        <v>0.27984100000000367</v>
      </c>
      <c r="D47" s="13">
        <f>2*$M$4</f>
        <v>60.39005</v>
      </c>
      <c r="E47" s="13">
        <f>EXP(-C47/D47)</f>
        <v>0.9953768274113499</v>
      </c>
      <c r="F47" s="14">
        <f>E47/$P$4</f>
        <v>0.07226531479037437</v>
      </c>
      <c r="G47" s="14">
        <f>F47*$F$6</f>
        <v>2.0234288141304826</v>
      </c>
      <c r="H47" s="15">
        <f>F47/$F$5</f>
        <v>0.9990400379426054</v>
      </c>
    </row>
    <row r="48" spans="2:8" ht="12.75">
      <c r="B48" s="1">
        <v>39</v>
      </c>
      <c r="C48" s="1">
        <f>(B48-$F$4)*(B48-$F$4)</f>
        <v>0.22184099999999674</v>
      </c>
      <c r="D48" s="1">
        <f>2*$M$4</f>
        <v>60.39005</v>
      </c>
      <c r="E48" s="1">
        <f>EXP(-C48/D48)</f>
        <v>0.9963332695466345</v>
      </c>
      <c r="F48" s="11">
        <f>E48/$P$4</f>
        <v>0.07233475340907808</v>
      </c>
      <c r="G48" s="11">
        <f>F48*$F$6</f>
        <v>2.025373095454186</v>
      </c>
      <c r="H48" s="12">
        <f>F48/$F$5</f>
        <v>1</v>
      </c>
    </row>
    <row r="49" spans="2:8" ht="12.75">
      <c r="B49" s="13">
        <v>40</v>
      </c>
      <c r="C49" s="13">
        <f>(B49-$F$4)*(B49-$F$4)</f>
        <v>2.16384099999999</v>
      </c>
      <c r="D49" s="13">
        <f>2*$M$4</f>
        <v>60.39005</v>
      </c>
      <c r="E49" s="13">
        <f>EXP(-C49/D49)</f>
        <v>0.9648032496956819</v>
      </c>
      <c r="F49" s="14">
        <f>E49/$P$4</f>
        <v>0.0700456436497103</v>
      </c>
      <c r="G49" s="14">
        <f>F49*$F$6</f>
        <v>1.9612780221918884</v>
      </c>
      <c r="H49" s="15">
        <f>F49/$F$5</f>
        <v>0.9683539425866006</v>
      </c>
    </row>
    <row r="50" spans="2:8" ht="12.75">
      <c r="B50" s="1">
        <v>41</v>
      </c>
      <c r="C50" s="1">
        <f>(B50-$F$4)*(B50-$F$4)</f>
        <v>6.105840999999983</v>
      </c>
      <c r="D50" s="1">
        <f>2*$M$4</f>
        <v>60.39005</v>
      </c>
      <c r="E50" s="1">
        <f>EXP(-C50/D50)</f>
        <v>0.9038365534794541</v>
      </c>
      <c r="F50" s="11">
        <f>E50/$P$4</f>
        <v>0.06561940288092247</v>
      </c>
      <c r="G50" s="11">
        <f>F50*$F$6</f>
        <v>1.837343280665829</v>
      </c>
      <c r="H50" s="12">
        <f>F50/$F$5</f>
        <v>0.9071628752201867</v>
      </c>
    </row>
    <row r="51" spans="2:8" ht="12.75">
      <c r="B51" s="1">
        <v>42</v>
      </c>
      <c r="C51" s="1">
        <f>(B51-$F$4)*(B51-$F$4)</f>
        <v>12.047840999999975</v>
      </c>
      <c r="D51" s="1">
        <f>2*$M$4</f>
        <v>60.39005</v>
      </c>
      <c r="E51" s="1">
        <f>EXP(-C51/D51)</f>
        <v>0.8191398678057709</v>
      </c>
      <c r="F51" s="11">
        <f>E51/$P$4</f>
        <v>0.059470342059577165</v>
      </c>
      <c r="G51" s="11">
        <f>F51*$F$6</f>
        <v>1.6651695776681605</v>
      </c>
      <c r="H51" s="12">
        <f>F51/$F$5</f>
        <v>0.8221544866995231</v>
      </c>
    </row>
    <row r="52" spans="2:8" ht="12.75">
      <c r="B52" s="1">
        <v>43</v>
      </c>
      <c r="C52" s="1">
        <f>(B52-$F$4)*(B52-$F$4)</f>
        <v>19.98984099999997</v>
      </c>
      <c r="D52" s="1">
        <f>2*$M$4</f>
        <v>60.39005</v>
      </c>
      <c r="E52" s="1">
        <f>EXP(-C52/D52)</f>
        <v>0.7181964344463977</v>
      </c>
      <c r="F52" s="11">
        <f>E52/$P$4</f>
        <v>0.05214175173393392</v>
      </c>
      <c r="G52" s="11">
        <f>F52*$F$6</f>
        <v>1.4599690485501498</v>
      </c>
      <c r="H52" s="12">
        <f>F52/$F$5</f>
        <v>0.7208395588086719</v>
      </c>
    </row>
    <row r="53" spans="2:8" ht="12.75">
      <c r="B53" s="1">
        <v>44</v>
      </c>
      <c r="C53" s="1">
        <f>(B53-$F$4)*(B53-$F$4)</f>
        <v>29.931840999999963</v>
      </c>
      <c r="D53" s="1">
        <f>2*$M$4</f>
        <v>60.39005</v>
      </c>
      <c r="E53" s="1">
        <f>EXP(-C53/D53)</f>
        <v>0.6091797303533831</v>
      </c>
      <c r="F53" s="11">
        <f>E53/$P$4</f>
        <v>0.044227034190047324</v>
      </c>
      <c r="G53" s="11">
        <f>F53*$F$6</f>
        <v>1.2383569573213251</v>
      </c>
      <c r="H53" s="12">
        <f>F53/$F$5</f>
        <v>0.6114216487326379</v>
      </c>
    </row>
    <row r="54" spans="2:8" ht="12.75">
      <c r="B54" s="1">
        <v>45</v>
      </c>
      <c r="C54" s="1">
        <f>(B54-$F$4)*(B54-$F$4)</f>
        <v>41.873840999999956</v>
      </c>
      <c r="D54" s="1">
        <f>2*$M$4</f>
        <v>60.39005</v>
      </c>
      <c r="E54" s="1">
        <f>EXP(-C54/D54)</f>
        <v>0.4998787355511446</v>
      </c>
      <c r="F54" s="11">
        <f>E54/$P$4</f>
        <v>0.036291676867306846</v>
      </c>
      <c r="G54" s="11">
        <f>F54*$F$6</f>
        <v>1.0161669522845918</v>
      </c>
      <c r="H54" s="12">
        <f>F54/$F$5</f>
        <v>0.5017184016936486</v>
      </c>
    </row>
    <row r="55" spans="2:8" ht="12.75">
      <c r="B55" s="1">
        <v>46</v>
      </c>
      <c r="C55" s="1">
        <f>(B55-$F$4)*(B55-$F$4)</f>
        <v>55.81584099999995</v>
      </c>
      <c r="D55" s="1">
        <f>2*$M$4</f>
        <v>60.39005</v>
      </c>
      <c r="E55" s="1">
        <f>EXP(-C55/D55)</f>
        <v>0.3968267128486624</v>
      </c>
      <c r="F55" s="11">
        <f>E55/$P$4</f>
        <v>0.028810000927806504</v>
      </c>
      <c r="G55" s="11">
        <f>F55*$F$6</f>
        <v>0.8066800259785821</v>
      </c>
      <c r="H55" s="12">
        <f>F55/$F$5</f>
        <v>0.39828712437679814</v>
      </c>
    </row>
    <row r="56" spans="2:8" ht="12.75">
      <c r="B56" s="1">
        <v>47</v>
      </c>
      <c r="C56" s="1">
        <f>(B56-$F$4)*(B56-$F$4)</f>
        <v>71.75784099999994</v>
      </c>
      <c r="D56" s="1">
        <f>2*$M$4</f>
        <v>60.39005</v>
      </c>
      <c r="E56" s="1">
        <f>EXP(-C56/D56)</f>
        <v>0.3047573264938544</v>
      </c>
      <c r="F56" s="11">
        <f>E56/$P$4</f>
        <v>0.02212567494767476</v>
      </c>
      <c r="G56" s="11">
        <f>F56*$F$6</f>
        <v>0.6195188985348933</v>
      </c>
      <c r="H56" s="12">
        <f>F56/$F$5</f>
        <v>0.305878901978782</v>
      </c>
    </row>
    <row r="57" spans="2:8" ht="12.75">
      <c r="B57" s="1">
        <v>48</v>
      </c>
      <c r="C57" s="1">
        <f>(B57-$F$4)*(B57-$F$4)</f>
        <v>89.69984099999994</v>
      </c>
      <c r="D57" s="1">
        <f>2*$M$4</f>
        <v>60.39005</v>
      </c>
      <c r="E57" s="1">
        <f>EXP(-C57/D57)</f>
        <v>0.22642502752448734</v>
      </c>
      <c r="F57" s="11">
        <f>E57/$P$4</f>
        <v>0.016438674720839378</v>
      </c>
      <c r="G57" s="11">
        <f>F57*$F$6</f>
        <v>0.4602828921835026</v>
      </c>
      <c r="H57" s="12">
        <f>F57/$F$5</f>
        <v>0.2272583225365127</v>
      </c>
    </row>
    <row r="58" spans="2:8" ht="12.75">
      <c r="B58" s="1">
        <v>49</v>
      </c>
      <c r="C58" s="1">
        <f>(B58-$F$4)*(B58-$F$4)</f>
        <v>109.64184099999993</v>
      </c>
      <c r="D58" s="1">
        <f>2*$M$4</f>
        <v>60.39005</v>
      </c>
      <c r="E58" s="1">
        <f>EXP(-C58/D58)</f>
        <v>0.16274652418559238</v>
      </c>
      <c r="F58" s="11">
        <f>E58/$P$4</f>
        <v>0.011815554147364918</v>
      </c>
      <c r="G58" s="11">
        <f>F58*$F$6</f>
        <v>0.3308355161262177</v>
      </c>
      <c r="H58" s="12">
        <f>F58/$F$5</f>
        <v>0.1633454679874813</v>
      </c>
    </row>
    <row r="59" spans="2:8" ht="12.75">
      <c r="B59" s="13">
        <v>50</v>
      </c>
      <c r="C59" s="13">
        <f>(B59-$F$4)*(B59-$F$4)</f>
        <v>131.58384099999992</v>
      </c>
      <c r="D59" s="13">
        <f>2*$M$4</f>
        <v>60.39005</v>
      </c>
      <c r="E59" s="13">
        <f>EXP(-C59/D59)</f>
        <v>0.11316601771908713</v>
      </c>
      <c r="F59" s="14">
        <f>E59/$P$4</f>
        <v>0.00821596170297752</v>
      </c>
      <c r="G59" s="14">
        <f>F59*$F$6</f>
        <v>0.2300469276833706</v>
      </c>
      <c r="H59" s="15">
        <f>F59/$F$5</f>
        <v>0.11358249410920657</v>
      </c>
    </row>
    <row r="60" spans="2:8" ht="12.75">
      <c r="B60" s="1">
        <v>51</v>
      </c>
      <c r="C60" s="1">
        <f>(B60-$F$4)*(B60-$F$4)</f>
        <v>155.5258409999999</v>
      </c>
      <c r="D60" s="1">
        <f>2*$M$4</f>
        <v>60.39005</v>
      </c>
      <c r="E60" s="1">
        <f>EXP(-C60/D60)</f>
        <v>0.07612676301004952</v>
      </c>
      <c r="F60" s="11">
        <f>E60/$P$4</f>
        <v>0.005526876195420989</v>
      </c>
      <c r="G60" s="11">
        <f>F60*$F$6</f>
        <v>0.1547525334717877</v>
      </c>
      <c r="H60" s="12">
        <f>F60/$F$5</f>
        <v>0.07640692661471576</v>
      </c>
    </row>
    <row r="61" spans="2:8" ht="12.75">
      <c r="B61" s="1">
        <v>52</v>
      </c>
      <c r="C61" s="1">
        <f>(B61-$F$4)*(B61-$F$4)</f>
        <v>181.4678409999999</v>
      </c>
      <c r="D61" s="1">
        <f>2*$M$4</f>
        <v>60.39005</v>
      </c>
      <c r="E61" s="1">
        <f>EXP(-C61/D61)</f>
        <v>0.04954224837059635</v>
      </c>
      <c r="F61" s="11">
        <f>E61/$P$4</f>
        <v>0.003596814869836735</v>
      </c>
      <c r="G61" s="11">
        <f>F61*$F$6</f>
        <v>0.10071081635542858</v>
      </c>
      <c r="H61" s="12">
        <f>F61/$F$5</f>
        <v>0.049724574983970725</v>
      </c>
    </row>
    <row r="62" spans="2:8" ht="12.75">
      <c r="B62" s="1">
        <v>53</v>
      </c>
      <c r="C62" s="1">
        <f>(B62-$F$4)*(B62-$F$4)</f>
        <v>209.4098409999999</v>
      </c>
      <c r="D62" s="1">
        <f>2*$M$4</f>
        <v>60.39005</v>
      </c>
      <c r="E62" s="1">
        <f>EXP(-C62/D62)</f>
        <v>0.031191127903621777</v>
      </c>
      <c r="F62" s="11">
        <f>E62/$P$4</f>
        <v>0.0022645058781246403</v>
      </c>
      <c r="G62" s="11">
        <f>F62*$F$6</f>
        <v>0.06340616458748993</v>
      </c>
      <c r="H62" s="12">
        <f>F62/$F$5</f>
        <v>0.0313059182675038</v>
      </c>
    </row>
    <row r="63" spans="2:8" ht="12.75">
      <c r="B63" s="1">
        <v>54</v>
      </c>
      <c r="C63" s="1">
        <f>(B63-$F$4)*(B63-$F$4)</f>
        <v>239.3518409999999</v>
      </c>
      <c r="D63" s="1">
        <f>2*$M$4</f>
        <v>60.39005</v>
      </c>
      <c r="E63" s="1">
        <f>EXP(-C63/D63)</f>
        <v>0.018997806747424118</v>
      </c>
      <c r="F63" s="11">
        <f>E63/$P$4</f>
        <v>0.0013792590375041392</v>
      </c>
      <c r="G63" s="11">
        <f>F63*$F$6</f>
        <v>0.0386192530501159</v>
      </c>
      <c r="H63" s="12">
        <f>F63/$F$5</f>
        <v>0.019067722947833272</v>
      </c>
    </row>
    <row r="64" spans="2:8" ht="12.75">
      <c r="B64" s="1">
        <v>55</v>
      </c>
      <c r="C64" s="1">
        <f>(B64-$F$4)*(B64-$F$4)</f>
        <v>271.2938409999999</v>
      </c>
      <c r="D64" s="1">
        <f>2*$M$4</f>
        <v>60.39005</v>
      </c>
      <c r="E64" s="1">
        <f>EXP(-C64/D64)</f>
        <v>0.011194195057676793</v>
      </c>
      <c r="F64" s="11">
        <f>E64/$P$4</f>
        <v>0.0008127093251424051</v>
      </c>
      <c r="G64" s="11">
        <f>F64*$F$6</f>
        <v>0.022755861103987342</v>
      </c>
      <c r="H64" s="12">
        <f>F64/$F$5</f>
        <v>0.011235392212457717</v>
      </c>
    </row>
    <row r="65" spans="2:8" ht="12.75">
      <c r="B65" s="1">
        <v>56</v>
      </c>
      <c r="C65" s="1">
        <f>(B65-$F$4)*(B65-$F$4)</f>
        <v>305.2358409999999</v>
      </c>
      <c r="D65" s="1">
        <f>2*$M$4</f>
        <v>60.39005</v>
      </c>
      <c r="E65" s="1">
        <f>EXP(-C65/D65)</f>
        <v>0.006381154993208937</v>
      </c>
      <c r="F65" s="11">
        <f>E65/$P$4</f>
        <v>0.00046327798840734285</v>
      </c>
      <c r="G65" s="11">
        <f>F65*$F$6</f>
        <v>0.0129717836754056</v>
      </c>
      <c r="H65" s="12">
        <f>F65/$F$5</f>
        <v>0.006404639078360376</v>
      </c>
    </row>
    <row r="66" spans="2:8" ht="12.75">
      <c r="B66" s="1">
        <v>57</v>
      </c>
      <c r="C66" s="1">
        <f>(B66-$F$4)*(B66-$F$4)</f>
        <v>341.1778409999999</v>
      </c>
      <c r="D66" s="1">
        <f>2*$M$4</f>
        <v>60.39005</v>
      </c>
      <c r="E66" s="1">
        <f>EXP(-C66/D66)</f>
        <v>0.0035190281043958817</v>
      </c>
      <c r="F66" s="11">
        <f>E66/$P$4</f>
        <v>0.0002554848241561978</v>
      </c>
      <c r="G66" s="11">
        <f>F66*$F$6</f>
        <v>0.007153575076373539</v>
      </c>
      <c r="H66" s="12">
        <f>F66/$F$5</f>
        <v>0.00353197891905904</v>
      </c>
    </row>
    <row r="67" spans="2:8" ht="12.75">
      <c r="B67" s="1">
        <v>58</v>
      </c>
      <c r="C67" s="1">
        <f>(B67-$F$4)*(B67-$F$4)</f>
        <v>379.11984099999984</v>
      </c>
      <c r="D67" s="1">
        <f>2*$M$4</f>
        <v>60.39005</v>
      </c>
      <c r="E67" s="1">
        <f>EXP(-C67/D67)</f>
        <v>0.0018774275900293224</v>
      </c>
      <c r="F67" s="11">
        <f>E67/$P$4</f>
        <v>0.00013630304830628196</v>
      </c>
      <c r="G67" s="11">
        <f>F67*$F$6</f>
        <v>0.003816485352575895</v>
      </c>
      <c r="H67" s="12">
        <f>F67/$F$5</f>
        <v>0.0018843369456924947</v>
      </c>
    </row>
    <row r="68" spans="2:8" ht="12.75">
      <c r="B68" s="1">
        <v>59</v>
      </c>
      <c r="C68" s="1">
        <f>(B68-$F$4)*(B68-$F$4)</f>
        <v>419.06184099999984</v>
      </c>
      <c r="D68" s="1">
        <f>2*$M$4</f>
        <v>60.39005</v>
      </c>
      <c r="E68" s="1">
        <f>EXP(-C68/D68)</f>
        <v>0.0009689930786471188</v>
      </c>
      <c r="F68" s="11">
        <f>E68/$P$4</f>
        <v>7.034982926038084E-05</v>
      </c>
      <c r="G68" s="11">
        <f>F68*$F$6</f>
        <v>0.0019697952192906636</v>
      </c>
      <c r="H68" s="12">
        <f>F68/$F$5</f>
        <v>0.0009725591910506446</v>
      </c>
    </row>
    <row r="69" spans="2:8" ht="12.75">
      <c r="B69" s="1">
        <v>60</v>
      </c>
      <c r="C69" s="1">
        <f>(B69-$F$4)*(B69-$F$4)</f>
        <v>461.00384099999985</v>
      </c>
      <c r="D69" s="1">
        <f>2*$M$4</f>
        <v>60.39005</v>
      </c>
      <c r="E69" s="1">
        <f>EXP(-C69/D69)</f>
        <v>0.0004838326507536315</v>
      </c>
      <c r="F69" s="11">
        <f>E69/$P$4</f>
        <v>3.512671568164111E-05</v>
      </c>
      <c r="G69" s="11">
        <f>F69*$F$6</f>
        <v>0.000983548039085951</v>
      </c>
      <c r="H69" s="12">
        <f>F69/$F$5</f>
        <v>0.00048561326369618444</v>
      </c>
    </row>
    <row r="70" spans="2:8" ht="12.75">
      <c r="B70" s="1">
        <v>61</v>
      </c>
      <c r="C70" s="1">
        <f>(B70-$F$4)*(B70-$F$4)</f>
        <v>504.94584099999986</v>
      </c>
      <c r="D70" s="1">
        <f>2*$M$4</f>
        <v>60.39005</v>
      </c>
      <c r="E70" s="1">
        <f>EXP(-C70/D70)</f>
        <v>0.00023371505518801793</v>
      </c>
      <c r="F70" s="11">
        <f>E70/$P$4</f>
        <v>1.6967937739052945E-05</v>
      </c>
      <c r="G70" s="11">
        <f>F70*$F$6</f>
        <v>0.0004751022566934825</v>
      </c>
      <c r="H70" s="12">
        <f>F70/$F$5</f>
        <v>0.0002345751791409778</v>
      </c>
    </row>
    <row r="71" spans="2:8" ht="12.75">
      <c r="B71" s="1">
        <v>62</v>
      </c>
      <c r="C71" s="1">
        <f>(B71-$F$4)*(B71-$F$4)</f>
        <v>550.8878409999999</v>
      </c>
      <c r="D71" s="1">
        <f>2*$M$4</f>
        <v>60.39005</v>
      </c>
      <c r="E71" s="1">
        <f>EXP(-C71/D71)</f>
        <v>0.00010921825268101628</v>
      </c>
      <c r="F71" s="11">
        <f>E71/$P$4</f>
        <v>7.92935016517775E-06</v>
      </c>
      <c r="G71" s="11">
        <f>F71*$F$6</f>
        <v>0.00022202180462497698</v>
      </c>
      <c r="H71" s="12">
        <f>F71/$F$5</f>
        <v>0.00010962020040815689</v>
      </c>
    </row>
    <row r="72" spans="2:8" ht="12.75">
      <c r="B72" s="1">
        <v>63</v>
      </c>
      <c r="C72" s="1">
        <f>(B72-$F$4)*(B72-$F$4)</f>
        <v>598.8298409999999</v>
      </c>
      <c r="D72" s="1">
        <f>2*$M$4</f>
        <v>60.39005</v>
      </c>
      <c r="E72" s="1">
        <f>EXP(-C72/D72)</f>
        <v>4.937655408755639E-05</v>
      </c>
      <c r="F72" s="11">
        <f>E72/$P$4</f>
        <v>3.584785305562079E-06</v>
      </c>
      <c r="G72" s="11">
        <f>F72*$F$6</f>
        <v>0.00010037398855573821</v>
      </c>
      <c r="H72" s="12">
        <f>F72/$F$5</f>
        <v>4.95582709087135E-05</v>
      </c>
    </row>
    <row r="73" spans="2:8" ht="12.75">
      <c r="B73" s="1">
        <v>64</v>
      </c>
      <c r="C73" s="1">
        <f>(B73-$F$4)*(B73-$F$4)</f>
        <v>648.7718409999998</v>
      </c>
      <c r="D73" s="1">
        <f>2*$M$4</f>
        <v>60.39005</v>
      </c>
      <c r="E73" s="1">
        <f>EXP(-C73/D73)</f>
        <v>2.159550430312475E-05</v>
      </c>
      <c r="F73" s="11">
        <f>E73/$P$4</f>
        <v>1.5678543779051204E-06</v>
      </c>
      <c r="G73" s="11">
        <f>F73*$F$6</f>
        <v>4.3899922581343374E-05</v>
      </c>
      <c r="H73" s="12">
        <f>F73/$F$5</f>
        <v>2.1674980614620487E-05</v>
      </c>
    </row>
    <row r="74" spans="2:8" ht="12.75">
      <c r="B74" s="1">
        <v>65</v>
      </c>
      <c r="C74" s="1">
        <f>(B74-$F$4)*(B74-$F$4)</f>
        <v>700.7138409999998</v>
      </c>
      <c r="D74" s="1">
        <f>2*$M$4</f>
        <v>60.39005</v>
      </c>
      <c r="E74" s="1">
        <f>EXP(-C74/D74)</f>
        <v>9.137406399105087E-06</v>
      </c>
      <c r="F74" s="11">
        <f>E74/$P$4</f>
        <v>6.633844907924777E-07</v>
      </c>
      <c r="G74" s="11">
        <f>F74*$F$6</f>
        <v>1.8574765742189375E-05</v>
      </c>
      <c r="H74" s="12">
        <f>F74/$F$5</f>
        <v>9.171034109162005E-06</v>
      </c>
    </row>
    <row r="75" spans="2:8" ht="12.75">
      <c r="B75" s="1">
        <v>66</v>
      </c>
      <c r="C75" s="1">
        <f>(B75-$F$4)*(B75-$F$4)</f>
        <v>754.6558409999998</v>
      </c>
      <c r="D75" s="1">
        <f>2*$M$4</f>
        <v>60.39005</v>
      </c>
      <c r="E75" s="1">
        <f>EXP(-C75/D75)</f>
        <v>3.740240691790722E-06</v>
      </c>
      <c r="F75" s="11">
        <f>E75/$P$4</f>
        <v>2.715450707115207E-07</v>
      </c>
      <c r="G75" s="11">
        <f>F75*$F$6</f>
        <v>7.603261979922579E-06</v>
      </c>
      <c r="H75" s="12">
        <f>F75/$F$5</f>
        <v>3.754005618514233E-06</v>
      </c>
    </row>
    <row r="76" spans="2:8" ht="12.75">
      <c r="B76" s="1">
        <v>67</v>
      </c>
      <c r="C76" s="1">
        <f>(B76-$F$4)*(B76-$F$4)</f>
        <v>810.5978409999998</v>
      </c>
      <c r="D76" s="1">
        <f>2*$M$4</f>
        <v>60.39005</v>
      </c>
      <c r="E76" s="1">
        <f>EXP(-C76/D76)</f>
        <v>1.4811300015244864E-06</v>
      </c>
      <c r="F76" s="11">
        <f>E76/$P$4</f>
        <v>1.0753146231462511E-07</v>
      </c>
      <c r="G76" s="11">
        <f>F76*$F$6</f>
        <v>3.010880944809503E-06</v>
      </c>
      <c r="H76" s="12">
        <f>F76/$F$5</f>
        <v>1.4865808929560796E-06</v>
      </c>
    </row>
    <row r="77" spans="2:8" ht="12.75">
      <c r="B77" s="1">
        <v>68</v>
      </c>
      <c r="C77" s="1">
        <f>(B77-$F$4)*(B77-$F$4)</f>
        <v>868.5398409999998</v>
      </c>
      <c r="D77" s="1">
        <f>2*$M$4</f>
        <v>60.39005</v>
      </c>
      <c r="E77" s="1">
        <f>EXP(-C77/D77)</f>
        <v>5.674189370949197E-07</v>
      </c>
      <c r="F77" s="11">
        <f>E77/$P$4</f>
        <v>4.1195160443732514E-08</v>
      </c>
      <c r="G77" s="11">
        <f>F77*$F$6</f>
        <v>1.1534644924245105E-06</v>
      </c>
      <c r="H77" s="12">
        <f>F77/$F$5</f>
        <v>5.69507166365241E-07</v>
      </c>
    </row>
    <row r="78" spans="2:8" ht="12.75">
      <c r="B78" s="1">
        <v>69</v>
      </c>
      <c r="C78" s="1">
        <f>(B78-$F$4)*(B78-$F$4)</f>
        <v>928.4818409999998</v>
      </c>
      <c r="D78" s="1">
        <f>2*$M$4</f>
        <v>60.39005</v>
      </c>
      <c r="E78" s="1">
        <f>EXP(-C78/D78)</f>
        <v>2.1029623206595696E-07</v>
      </c>
      <c r="F78" s="11">
        <f>E78/$P$4</f>
        <v>1.5267708661652045E-08</v>
      </c>
      <c r="G78" s="11">
        <f>F78*$F$6</f>
        <v>4.2749584252625727E-07</v>
      </c>
      <c r="H78" s="12">
        <f>F78/$F$5</f>
        <v>2.1107016948420167E-07</v>
      </c>
    </row>
    <row r="79" spans="2:8" ht="12.75">
      <c r="B79" s="1">
        <v>70</v>
      </c>
      <c r="C79" s="1">
        <f>(B79-$F$4)*(B79-$F$4)</f>
        <v>990.4238409999998</v>
      </c>
      <c r="D79" s="1">
        <f>2*$M$4</f>
        <v>60.39005</v>
      </c>
      <c r="E79" s="1">
        <f>EXP(-C79/D79)</f>
        <v>7.540083850344855E-08</v>
      </c>
      <c r="F79" s="11">
        <f>E79/$P$4</f>
        <v>5.474173378217583E-09</v>
      </c>
      <c r="G79" s="11">
        <f>F79*$F$6</f>
        <v>1.5327685459009233E-07</v>
      </c>
      <c r="H79" s="12">
        <f>F79/$F$5</f>
        <v>7.567833054270935E-08</v>
      </c>
    </row>
    <row r="80" spans="2:8" ht="12.75">
      <c r="B80" s="1">
        <v>71</v>
      </c>
      <c r="C80" s="1">
        <f>(B80-$F$4)*(B80-$F$4)</f>
        <v>1054.3658409999998</v>
      </c>
      <c r="D80" s="1">
        <f>2*$M$4</f>
        <v>60.39005</v>
      </c>
      <c r="E80" s="1">
        <f>EXP(-C80/D80)</f>
        <v>2.6153985479436165E-08</v>
      </c>
      <c r="F80" s="11">
        <f>E80/$P$4</f>
        <v>1.8988044945849054E-09</v>
      </c>
      <c r="G80" s="11">
        <f>F80*$F$6</f>
        <v>5.3166525848377354E-08</v>
      </c>
      <c r="H80" s="12">
        <f>F80/$F$5</f>
        <v>2.6250238026616452E-08</v>
      </c>
    </row>
    <row r="81" spans="2:8" ht="12.75">
      <c r="B81" s="1">
        <v>72</v>
      </c>
      <c r="C81" s="1">
        <f>(B81-$F$4)*(B81-$F$4)</f>
        <v>1120.3078409999998</v>
      </c>
      <c r="D81" s="1">
        <f>2*$M$4</f>
        <v>60.39005</v>
      </c>
      <c r="E81" s="1">
        <f>EXP(-C81/D81)</f>
        <v>8.776403858289242E-09</v>
      </c>
      <c r="F81" s="11">
        <f>E81/$P$4</f>
        <v>6.371753592015522E-10</v>
      </c>
      <c r="G81" s="11">
        <f>F81*$F$6</f>
        <v>1.7840910057643463E-08</v>
      </c>
      <c r="H81" s="12">
        <f>F81/$F$5</f>
        <v>8.808702997826023E-09</v>
      </c>
    </row>
    <row r="82" spans="2:8" ht="12.75">
      <c r="B82" s="1">
        <v>73</v>
      </c>
      <c r="C82" s="1">
        <f>(B82-$F$4)*(B82-$F$4)</f>
        <v>1188.2498409999998</v>
      </c>
      <c r="D82" s="1">
        <f>2*$M$4</f>
        <v>60.39005</v>
      </c>
      <c r="E82" s="1">
        <f>EXP(-C82/D82)</f>
        <v>2.8491304858291787E-09</v>
      </c>
      <c r="F82" s="11">
        <f>E82/$P$4</f>
        <v>2.0684961289761902E-10</v>
      </c>
      <c r="G82" s="11">
        <f>F82*$F$6</f>
        <v>5.791789161133333E-09</v>
      </c>
      <c r="H82" s="12">
        <f>F82/$F$5</f>
        <v>2.85961592663229E-09</v>
      </c>
    </row>
    <row r="83" spans="2:8" ht="12.75">
      <c r="B83" s="1">
        <v>74</v>
      </c>
      <c r="C83" s="1">
        <f>(B83-$F$4)*(B83-$F$4)</f>
        <v>1258.1918409999998</v>
      </c>
      <c r="D83" s="1">
        <f>2*$M$4</f>
        <v>60.39005</v>
      </c>
      <c r="E83" s="1">
        <f>EXP(-C83/D83)</f>
        <v>8.947981930001464E-10</v>
      </c>
      <c r="F83" s="11">
        <f>E83/$P$4</f>
        <v>6.496320921914644E-11</v>
      </c>
      <c r="G83" s="11">
        <f>F83*$F$6</f>
        <v>1.8189698581361005E-09</v>
      </c>
      <c r="H83" s="12">
        <f>F83/$F$5</f>
        <v>8.980912515420769E-10</v>
      </c>
    </row>
    <row r="84" spans="2:8" ht="12.75">
      <c r="B84" s="1">
        <v>75</v>
      </c>
      <c r="C84" s="1">
        <f>(B84-$F$4)*(B84-$F$4)</f>
        <v>1330.1338409999998</v>
      </c>
      <c r="D84" s="1">
        <f>2*$M$4</f>
        <v>60.39005</v>
      </c>
      <c r="E84" s="1">
        <f>EXP(-C84/D84)</f>
        <v>2.718659864024409E-10</v>
      </c>
      <c r="F84" s="11">
        <f>E84/$P$4</f>
        <v>1.9737732029850558E-11</v>
      </c>
      <c r="G84" s="11">
        <f>F84*$F$6</f>
        <v>5.526564968358156E-10</v>
      </c>
      <c r="H84" s="12">
        <f>F84/$F$5</f>
        <v>2.728665143603497E-10</v>
      </c>
    </row>
    <row r="85" spans="2:8" ht="12.75">
      <c r="B85" s="1">
        <v>76</v>
      </c>
      <c r="C85" s="1">
        <f>(B85-$F$4)*(B85-$F$4)</f>
        <v>1404.0758409999996</v>
      </c>
      <c r="D85" s="1">
        <f>2*$M$4</f>
        <v>60.39005</v>
      </c>
      <c r="E85" s="1">
        <f>EXP(-C85/D85)</f>
        <v>7.991009953776013E-11</v>
      </c>
      <c r="F85" s="11">
        <f>E85/$P$4</f>
        <v>5.8015500652597755E-12</v>
      </c>
      <c r="G85" s="11">
        <f>F85*$F$6</f>
        <v>1.6244340182727372E-10</v>
      </c>
      <c r="H85" s="12">
        <f>F85/$F$5</f>
        <v>8.020418667151598E-11</v>
      </c>
    </row>
    <row r="86" spans="2:8" ht="12.75">
      <c r="B86" s="1">
        <v>77</v>
      </c>
      <c r="C86" s="1">
        <f>(B86-$F$4)*(B86-$F$4)</f>
        <v>1480.0178409999996</v>
      </c>
      <c r="D86" s="1">
        <f>2*$M$4</f>
        <v>60.39005</v>
      </c>
      <c r="E86" s="1">
        <f>EXP(-C86/D86)</f>
        <v>2.2722990463438162E-11</v>
      </c>
      <c r="F86" s="11">
        <f>E86/$P$4</f>
        <v>1.6497109572960002E-12</v>
      </c>
      <c r="G86" s="11">
        <f>F86*$F$6</f>
        <v>4.619190680428801E-11</v>
      </c>
      <c r="H86" s="12">
        <f>F86/$F$5</f>
        <v>2.2806616177514473E-11</v>
      </c>
    </row>
    <row r="87" spans="2:8" ht="12.75">
      <c r="B87" s="1">
        <v>78</v>
      </c>
      <c r="C87" s="1">
        <f>(B87-$F$4)*(B87-$F$4)</f>
        <v>1557.9598409999996</v>
      </c>
      <c r="D87" s="1">
        <f>2*$M$4</f>
        <v>60.39005</v>
      </c>
      <c r="E87" s="1">
        <f>EXP(-C87/D87)</f>
        <v>6.2509542363495216E-12</v>
      </c>
      <c r="F87" s="11">
        <f>E87/$P$4</f>
        <v>4.53825288262755E-13</v>
      </c>
      <c r="G87" s="11">
        <f>F87*$F$6</f>
        <v>1.270710807135714E-11</v>
      </c>
      <c r="H87" s="12">
        <f>F87/$F$5</f>
        <v>6.2739591534406125E-12</v>
      </c>
    </row>
    <row r="88" spans="2:8" ht="12.75">
      <c r="B88" s="1">
        <v>79</v>
      </c>
      <c r="C88" s="1">
        <f>(B88-$F$4)*(B88-$F$4)</f>
        <v>1637.9018409999996</v>
      </c>
      <c r="D88" s="1">
        <f>2*$M$4</f>
        <v>60.39005</v>
      </c>
      <c r="E88" s="1">
        <f>EXP(-C88/D88)</f>
        <v>1.66358184148411E-12</v>
      </c>
      <c r="F88" s="11">
        <f>E88/$P$4</f>
        <v>1.2077764133514232E-13</v>
      </c>
      <c r="G88" s="11">
        <f>F88*$F$6</f>
        <v>3.381773957383985E-12</v>
      </c>
      <c r="H88" s="12">
        <f>F88/$F$5</f>
        <v>1.6697041967102997E-12</v>
      </c>
    </row>
    <row r="89" spans="2:8" ht="12.75">
      <c r="B89" s="1">
        <v>80</v>
      </c>
      <c r="C89" s="1">
        <f>(B89-$F$4)*(B89-$F$4)</f>
        <v>1719.8438409999997</v>
      </c>
      <c r="D89" s="1">
        <f>2*$M$4</f>
        <v>60.39005</v>
      </c>
      <c r="E89" s="1">
        <f>EXP(-C89/D89)</f>
        <v>4.283108160962416E-13</v>
      </c>
      <c r="F89" s="11">
        <f>E89/$P$4</f>
        <v>3.109577709761753E-14</v>
      </c>
      <c r="G89" s="11">
        <f>F89*$F$6</f>
        <v>8.706817587332908E-13</v>
      </c>
      <c r="H89" s="12">
        <f>F89/$F$5</f>
        <v>4.298870962033995E-13</v>
      </c>
    </row>
    <row r="90" spans="2:8" ht="12.75">
      <c r="B90" s="1">
        <v>81</v>
      </c>
      <c r="C90" s="1">
        <f>(B90-$F$4)*(B90-$F$4)</f>
        <v>1803.7858409999997</v>
      </c>
      <c r="D90" s="1">
        <f>2*$M$4</f>
        <v>60.39005</v>
      </c>
      <c r="E90" s="1">
        <f>EXP(-C90/D90)</f>
        <v>1.0668194642574406E-13</v>
      </c>
      <c r="F90" s="11">
        <f>E90/$P$4</f>
        <v>7.745211892219645E-15</v>
      </c>
      <c r="G90" s="11">
        <f>F90*$F$6</f>
        <v>2.1686593298215007E-13</v>
      </c>
      <c r="H90" s="12">
        <f>F90/$F$5</f>
        <v>1.0707455997558726E-13</v>
      </c>
    </row>
    <row r="91" spans="2:8" ht="12.75">
      <c r="B91" s="1">
        <v>82</v>
      </c>
      <c r="C91" s="1">
        <f>(B91-$F$4)*(B91-$F$4)</f>
        <v>1889.7278409999997</v>
      </c>
      <c r="D91" s="1">
        <f>2*$M$4</f>
        <v>60.39005</v>
      </c>
      <c r="E91" s="1">
        <f>EXP(-C91/D91)</f>
        <v>2.570631580500928E-14</v>
      </c>
      <c r="F91" s="11">
        <f>E91/$P$4</f>
        <v>1.866303245757667E-15</v>
      </c>
      <c r="G91" s="11">
        <f>F91*$F$6</f>
        <v>5.225649088121468E-14</v>
      </c>
      <c r="H91" s="12">
        <f>F91/$F$5</f>
        <v>2.5800920827130993E-14</v>
      </c>
    </row>
    <row r="92" spans="2:8" ht="12.75">
      <c r="B92" s="1">
        <v>83</v>
      </c>
      <c r="C92" s="1">
        <f>(B92-$F$4)*(B92-$F$4)</f>
        <v>1977.6698409999997</v>
      </c>
      <c r="D92" s="1">
        <f>2*$M$4</f>
        <v>60.39005</v>
      </c>
      <c r="E92" s="1">
        <f>EXP(-C92/D92)</f>
        <v>5.9924685714256306E-15</v>
      </c>
      <c r="F92" s="11">
        <f>E92/$P$4</f>
        <v>4.3505898043830665E-16</v>
      </c>
      <c r="G92" s="11">
        <f>F92*$F$6</f>
        <v>1.2181651452272586E-14</v>
      </c>
      <c r="H92" s="12">
        <f>F92/$F$5</f>
        <v>6.014522203150365E-15</v>
      </c>
    </row>
    <row r="93" spans="2:8" ht="12.75">
      <c r="B93" s="1">
        <v>84</v>
      </c>
      <c r="C93" s="1">
        <f>(B93-$F$4)*(B93-$F$4)</f>
        <v>2067.6118409999995</v>
      </c>
      <c r="D93" s="1">
        <f>2*$M$4</f>
        <v>60.39005</v>
      </c>
      <c r="E93" s="1">
        <f>EXP(-C93/D93)</f>
        <v>1.3514149220039926E-15</v>
      </c>
      <c r="F93" s="11">
        <f>E93/$P$4</f>
        <v>9.81140228118537E-17</v>
      </c>
      <c r="G93" s="11">
        <f>F93*$F$6</f>
        <v>2.7471926387319036E-15</v>
      </c>
      <c r="H93" s="12">
        <f>F93/$F$5</f>
        <v>1.3563884327770488E-15</v>
      </c>
    </row>
    <row r="94" spans="2:8" ht="12.75">
      <c r="B94" s="1">
        <v>85</v>
      </c>
      <c r="C94" s="1">
        <f>(B94-$F$4)*(B94-$F$4)</f>
        <v>2159.5538409999995</v>
      </c>
      <c r="D94" s="1">
        <f>2*$M$4</f>
        <v>60.39005</v>
      </c>
      <c r="E94" s="1">
        <f>EXP(-C94/D94)</f>
        <v>2.9484154185093155E-16</v>
      </c>
      <c r="F94" s="11">
        <f>E94/$P$4</f>
        <v>2.140577944791922E-17</v>
      </c>
      <c r="G94" s="11">
        <f>F94*$F$6</f>
        <v>5.993618245417381E-16</v>
      </c>
      <c r="H94" s="12">
        <f>F94/$F$5</f>
        <v>2.9592662501884986E-16</v>
      </c>
    </row>
    <row r="95" spans="2:8" ht="12.75">
      <c r="B95" s="1">
        <v>86</v>
      </c>
      <c r="C95" s="1">
        <f>(B95-$F$4)*(B95-$F$4)</f>
        <v>2253.4958409999995</v>
      </c>
      <c r="D95" s="1">
        <f>2*$M$4</f>
        <v>60.39005</v>
      </c>
      <c r="E95" s="1">
        <f>EXP(-C95/D95)</f>
        <v>6.223083895974904E-17</v>
      </c>
      <c r="F95" s="11">
        <f>E95/$P$4</f>
        <v>4.518018747523918E-18</v>
      </c>
      <c r="G95" s="11">
        <f>F95*$F$6</f>
        <v>1.265045249306697E-16</v>
      </c>
      <c r="H95" s="12">
        <f>F95/$F$5</f>
        <v>6.245986243946886E-17</v>
      </c>
    </row>
    <row r="96" spans="2:8" ht="12.75">
      <c r="B96" s="1">
        <v>87</v>
      </c>
      <c r="C96" s="1">
        <f>(B96-$F$4)*(B96-$F$4)</f>
        <v>2349.4378409999995</v>
      </c>
      <c r="D96" s="1">
        <f>2*$M$4</f>
        <v>60.39005</v>
      </c>
      <c r="E96" s="1">
        <f>EXP(-C96/D96)</f>
        <v>1.2706901307772539E-17</v>
      </c>
      <c r="F96" s="11">
        <f>E96/$P$4</f>
        <v>9.225332534659442E-19</v>
      </c>
      <c r="G96" s="11">
        <f>F96*$F$6</f>
        <v>2.5830931097046438E-17</v>
      </c>
      <c r="H96" s="12">
        <f>F96/$F$5</f>
        <v>1.2753665561679587E-17</v>
      </c>
    </row>
    <row r="97" spans="2:8" ht="12.75">
      <c r="B97" s="1">
        <v>88</v>
      </c>
      <c r="C97" s="1">
        <f>(B97-$F$4)*(B97-$F$4)</f>
        <v>2447.3798409999995</v>
      </c>
      <c r="D97" s="1">
        <f>2*$M$4</f>
        <v>60.39005</v>
      </c>
      <c r="E97" s="1">
        <f>EXP(-C97/D97)</f>
        <v>2.510097992684168E-18</v>
      </c>
      <c r="F97" s="11">
        <f>E97/$P$4</f>
        <v>1.8223552789324243E-19</v>
      </c>
      <c r="G97" s="11">
        <f>F97*$F$6</f>
        <v>5.102594781010788E-18</v>
      </c>
      <c r="H97" s="12">
        <f>F97/$F$5</f>
        <v>2.5193357176824453E-18</v>
      </c>
    </row>
    <row r="98" spans="2:8" ht="12.75">
      <c r="B98" s="1">
        <v>89</v>
      </c>
      <c r="C98" s="1">
        <f>(B98-$F$4)*(B98-$F$4)</f>
        <v>2547.3218409999995</v>
      </c>
      <c r="D98" s="1">
        <f>2*$M$4</f>
        <v>60.39005</v>
      </c>
      <c r="E98" s="1">
        <f>EXP(-C98/D98)</f>
        <v>4.796878458228597E-19</v>
      </c>
      <c r="F98" s="11">
        <f>E98/$P$4</f>
        <v>3.482579885816443E-20</v>
      </c>
      <c r="G98" s="11">
        <f>F98*$F$6</f>
        <v>9.75122368028604E-19</v>
      </c>
      <c r="H98" s="12">
        <f>F98/$F$5</f>
        <v>4.814532049513251E-19</v>
      </c>
    </row>
    <row r="99" spans="2:8" ht="12.75">
      <c r="B99" s="1">
        <v>90</v>
      </c>
      <c r="C99" s="1">
        <f>(B99-$F$4)*(B99-$F$4)</f>
        <v>2649.2638409999995</v>
      </c>
      <c r="D99" s="1">
        <f>2*$M$4</f>
        <v>60.39005</v>
      </c>
      <c r="E99" s="1">
        <f>EXP(-C99/D99)</f>
        <v>8.868369331435974E-20</v>
      </c>
      <c r="F99" s="11">
        <f>E99/$P$4</f>
        <v>6.438521409828582E-21</v>
      </c>
      <c r="G99" s="11">
        <f>F99*$F$6</f>
        <v>1.8027859947520029E-19</v>
      </c>
      <c r="H99" s="12">
        <f>F99/$F$5</f>
        <v>8.901006924591992E-20</v>
      </c>
    </row>
    <row r="100" spans="2:8" ht="12.75">
      <c r="B100" s="1">
        <v>91</v>
      </c>
      <c r="C100" s="1">
        <f>(B100-$F$4)*(B100-$F$4)</f>
        <v>2753.2058409999995</v>
      </c>
      <c r="D100" s="1">
        <f>2*$M$4</f>
        <v>60.39005</v>
      </c>
      <c r="E100" s="1">
        <f>EXP(-C100/D100)</f>
        <v>1.586155811913098E-20</v>
      </c>
      <c r="F100" s="11">
        <f>E100/$P$4</f>
        <v>1.1515643713806517E-21</v>
      </c>
      <c r="G100" s="11">
        <f>F100*$F$6</f>
        <v>3.224380239865825E-20</v>
      </c>
      <c r="H100" s="12">
        <f>F100/$F$5</f>
        <v>1.5919932219415424E-20</v>
      </c>
    </row>
    <row r="101" spans="2:8" ht="12.75">
      <c r="B101" s="1">
        <v>92</v>
      </c>
      <c r="C101" s="1">
        <f>(B101-$F$4)*(B101-$F$4)</f>
        <v>2859.1478409999995</v>
      </c>
      <c r="D101" s="1">
        <f>2*$M$4</f>
        <v>60.39005</v>
      </c>
      <c r="E101" s="1">
        <f>EXP(-C101/D101)</f>
        <v>2.744510780027406E-21</v>
      </c>
      <c r="F101" s="11">
        <f>E101/$P$4</f>
        <v>1.9925412165767974E-22</v>
      </c>
      <c r="G101" s="11">
        <f>F101*$F$6</f>
        <v>5.5791154064150325E-21</v>
      </c>
      <c r="H101" s="12">
        <f>F101/$F$5</f>
        <v>2.754611196789857E-21</v>
      </c>
    </row>
    <row r="102" spans="2:8" ht="12.75">
      <c r="B102" s="1">
        <v>93</v>
      </c>
      <c r="C102" s="1">
        <f>(B102-$F$4)*(B102-$F$4)</f>
        <v>2967.0898409999995</v>
      </c>
      <c r="D102" s="1">
        <f>2*$M$4</f>
        <v>60.39005</v>
      </c>
      <c r="E102" s="1">
        <f>EXP(-C102/D102)</f>
        <v>4.594106446642943E-22</v>
      </c>
      <c r="F102" s="11">
        <f>E102/$P$4</f>
        <v>3.3353654556189534E-23</v>
      </c>
      <c r="G102" s="11">
        <f>F102*$F$6</f>
        <v>9.33902327573307E-22</v>
      </c>
      <c r="H102" s="12">
        <f>F102/$F$5</f>
        <v>4.61101379133251E-22</v>
      </c>
    </row>
    <row r="103" spans="2:8" ht="12.75">
      <c r="B103" s="1">
        <v>94</v>
      </c>
      <c r="C103" s="1">
        <f>(B103-$F$4)*(B103-$F$4)</f>
        <v>3077.0318409999995</v>
      </c>
      <c r="D103" s="1">
        <f>2*$M$4</f>
        <v>60.39005</v>
      </c>
      <c r="E103" s="1">
        <f>EXP(-C103/D103)</f>
        <v>7.439678787880348E-23</v>
      </c>
      <c r="F103" s="11">
        <f>E103/$P$4</f>
        <v>5.401278337407614E-24</v>
      </c>
      <c r="G103" s="11">
        <f>F103*$F$6</f>
        <v>1.512357934474132E-22</v>
      </c>
      <c r="H103" s="12">
        <f>F103/$F$5</f>
        <v>7.467058478600894E-23</v>
      </c>
    </row>
    <row r="104" spans="2:8" ht="12.75">
      <c r="B104" s="1">
        <v>95</v>
      </c>
      <c r="C104" s="1">
        <f>(B104-$F$4)*(B104-$F$4)</f>
        <v>3188.9738409999995</v>
      </c>
      <c r="D104" s="1">
        <f>2*$M$4</f>
        <v>60.39005</v>
      </c>
      <c r="E104" s="1">
        <f>EXP(-C104/D104)</f>
        <v>1.1655323578919239E-23</v>
      </c>
      <c r="F104" s="11">
        <f>E104/$P$4</f>
        <v>8.461876991900197E-25</v>
      </c>
      <c r="G104" s="11">
        <f>F104*$F$6</f>
        <v>2.3693255577320553E-23</v>
      </c>
      <c r="H104" s="12">
        <f>F104/$F$5</f>
        <v>1.1698217790341183E-23</v>
      </c>
    </row>
    <row r="105" spans="2:8" ht="12.75">
      <c r="B105" s="1">
        <v>96</v>
      </c>
      <c r="C105" s="1">
        <f>(B105-$F$4)*(B105-$F$4)</f>
        <v>3302.9158409999995</v>
      </c>
      <c r="D105" s="1">
        <f>2*$M$4</f>
        <v>60.39005</v>
      </c>
      <c r="E105" s="1">
        <f>EXP(-C105/D105)</f>
        <v>1.7664913033048694E-24</v>
      </c>
      <c r="F105" s="11">
        <f>E105/$P$4</f>
        <v>1.2824896721754793E-25</v>
      </c>
      <c r="G105" s="11">
        <f>F105*$F$6</f>
        <v>3.590971082091342E-24</v>
      </c>
      <c r="H105" s="12">
        <f>F105/$F$5</f>
        <v>1.7729923884893285E-24</v>
      </c>
    </row>
    <row r="106" spans="2:8" ht="12.75">
      <c r="B106" s="1">
        <v>97</v>
      </c>
      <c r="C106" s="1">
        <f>(B106-$F$4)*(B106-$F$4)</f>
        <v>3418.8578409999996</v>
      </c>
      <c r="D106" s="1">
        <f>2*$M$4</f>
        <v>60.39005</v>
      </c>
      <c r="E106" s="1">
        <f>EXP(-C106/D106)</f>
        <v>2.590094984713702E-25</v>
      </c>
      <c r="F106" s="11">
        <f>E106/$P$4</f>
        <v>1.8804338643695786E-26</v>
      </c>
      <c r="G106" s="11">
        <f>F106*$F$6</f>
        <v>5.26521482023482E-25</v>
      </c>
      <c r="H106" s="12">
        <f>F106/$F$5</f>
        <v>2.5996271166296427E-25</v>
      </c>
    </row>
    <row r="107" spans="2:8" ht="12.75">
      <c r="B107" s="1">
        <v>98</v>
      </c>
      <c r="C107" s="1">
        <f>(B107-$F$4)*(B107-$F$4)</f>
        <v>3536.7998409999996</v>
      </c>
      <c r="D107" s="1">
        <f>2*$M$4</f>
        <v>60.39005</v>
      </c>
      <c r="E107" s="1">
        <f>EXP(-C107/D107)</f>
        <v>3.673980922387942E-26</v>
      </c>
      <c r="F107" s="11">
        <f>E107/$P$4</f>
        <v>2.66734547739751E-27</v>
      </c>
      <c r="G107" s="11">
        <f>F107*$F$6</f>
        <v>7.468567336713028E-26</v>
      </c>
      <c r="H107" s="12">
        <f>F107/$F$5</f>
        <v>3.6875019982618144E-26</v>
      </c>
    </row>
    <row r="108" spans="2:8" ht="12.75">
      <c r="B108" s="1">
        <v>99</v>
      </c>
      <c r="C108" s="1">
        <f>(B108-$F$4)*(B108-$F$4)</f>
        <v>3656.7418409999996</v>
      </c>
      <c r="D108" s="1">
        <f>2*$M$4</f>
        <v>60.39005</v>
      </c>
      <c r="E108" s="1">
        <f>EXP(-C108/D108)</f>
        <v>5.041678191687102E-27</v>
      </c>
      <c r="F108" s="11">
        <f>E108/$P$4</f>
        <v>3.6603068462178206E-28</v>
      </c>
      <c r="G108" s="11">
        <f>F108*$F$6</f>
        <v>1.0248859169409898E-26</v>
      </c>
      <c r="H108" s="12">
        <f>F108/$F$5</f>
        <v>5.060232701033095E-27</v>
      </c>
    </row>
    <row r="109" spans="2:8" ht="12.75">
      <c r="B109" s="1">
        <v>100</v>
      </c>
      <c r="C109" s="1">
        <f>(B109-$F$4)*(B109-$F$4)</f>
        <v>3778.6838409999996</v>
      </c>
      <c r="D109" s="1">
        <f>2*$M$4</f>
        <v>60.39005</v>
      </c>
      <c r="E109" s="1">
        <f>EXP(-C109/D109)</f>
        <v>6.693147017498875E-28</v>
      </c>
      <c r="F109" s="11">
        <f>E109/$P$4</f>
        <v>4.8592890937165124E-29</v>
      </c>
      <c r="G109" s="11">
        <f>F109*$F$6</f>
        <v>1.3606009462406235E-27</v>
      </c>
      <c r="H109" s="12">
        <f>F109/$F$5</f>
        <v>6.717779303449823E-28</v>
      </c>
    </row>
    <row r="111" spans="2:7" ht="12.75">
      <c r="B111" s="2" t="s">
        <v>19</v>
      </c>
      <c r="F111" s="11">
        <f>SUM(F10:F109)</f>
        <v>1.000000008526978</v>
      </c>
      <c r="G111" s="11"/>
    </row>
    <row r="112" spans="2:6" ht="12.75">
      <c r="B112" s="4" t="s">
        <v>20</v>
      </c>
      <c r="C112" s="4"/>
      <c r="D112" s="4"/>
      <c r="E112" s="4"/>
      <c r="F112" s="4"/>
    </row>
  </sheetData>
  <sheetProtection selectLockedCells="1" selectUnlockedCells="1"/>
  <mergeCells count="6">
    <mergeCell ref="C2:P2"/>
    <mergeCell ref="B4:D4"/>
    <mergeCell ref="B5:D5"/>
    <mergeCell ref="B6:D6"/>
    <mergeCell ref="H6:P6"/>
    <mergeCell ref="B112:F1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1"/>
  <sheetViews>
    <sheetView workbookViewId="0" topLeftCell="A1">
      <selection activeCell="E25" sqref="E25"/>
    </sheetView>
  </sheetViews>
  <sheetFormatPr defaultColWidth="9.140625" defaultRowHeight="12.75"/>
  <cols>
    <col min="1" max="1" width="9.140625" style="1" customWidth="1"/>
    <col min="2" max="2" width="11.421875" style="1" customWidth="1"/>
    <col min="3" max="3" width="11.00390625" style="1" customWidth="1"/>
    <col min="4" max="4" width="12.00390625" style="1" customWidth="1"/>
    <col min="5" max="16384" width="9.140625" style="1" customWidth="1"/>
  </cols>
  <sheetData>
    <row r="2" spans="2:17" ht="12.75">
      <c r="B2" s="3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2:6" ht="12.75">
      <c r="B4" s="3" t="s">
        <v>22</v>
      </c>
      <c r="C4" s="3"/>
      <c r="D4" s="3"/>
      <c r="E4" s="3"/>
      <c r="F4" s="3"/>
    </row>
    <row r="5" spans="2:5" ht="12.75">
      <c r="B5" s="2" t="s">
        <v>23</v>
      </c>
      <c r="C5" s="2" t="s">
        <v>24</v>
      </c>
      <c r="D5" s="2" t="s">
        <v>25</v>
      </c>
      <c r="E5" s="2" t="s">
        <v>26</v>
      </c>
    </row>
    <row r="6" spans="2:5" ht="12.75">
      <c r="B6" s="1">
        <v>0</v>
      </c>
      <c r="C6" s="11">
        <v>0.48</v>
      </c>
      <c r="D6" s="11">
        <f>VLOOKUP(B6,Gauss!$B$9:$G$109,6)</f>
        <v>4.289915056590433E-11</v>
      </c>
      <c r="E6" s="1">
        <v>0</v>
      </c>
    </row>
    <row r="7" spans="2:5" ht="12.75">
      <c r="B7" s="1">
        <v>5</v>
      </c>
      <c r="C7" s="11">
        <v>0</v>
      </c>
      <c r="D7" s="11">
        <f>VLOOKUP(B7,Gauss!$B$9:$G$109,6)</f>
        <v>1.6729034276507845E-08</v>
      </c>
      <c r="E7" s="1">
        <v>0</v>
      </c>
    </row>
    <row r="8" spans="2:5" ht="12.75">
      <c r="B8" s="1">
        <v>10</v>
      </c>
      <c r="C8" s="11">
        <v>0</v>
      </c>
      <c r="D8" s="11">
        <f>VLOOKUP(B8,Gauss!$B$9:$G$109,6)</f>
        <v>2.85048339169498E-06</v>
      </c>
      <c r="E8" s="1">
        <v>0</v>
      </c>
    </row>
    <row r="9" spans="2:5" ht="12.75">
      <c r="B9" s="16">
        <v>20</v>
      </c>
      <c r="C9" s="17">
        <v>0.007</v>
      </c>
      <c r="D9" s="17">
        <f>VLOOKUP(B9,Gauss!$B$9:$G$109,6)</f>
        <v>0.006903831774687624</v>
      </c>
      <c r="E9" s="16">
        <f>$E$25*B9+$H$25</f>
        <v>0.10000000000000009</v>
      </c>
    </row>
    <row r="10" spans="2:5" ht="12.75">
      <c r="B10" s="16">
        <v>25</v>
      </c>
      <c r="C10" s="17">
        <v>0.1</v>
      </c>
      <c r="D10" s="17">
        <f>VLOOKUP(B10,Gauss!$B$9:$G$109,6)</f>
        <v>0.09813281159007561</v>
      </c>
      <c r="E10" s="16">
        <f>$E$25*B10+$H$25</f>
        <v>0.625</v>
      </c>
    </row>
    <row r="11" spans="2:5" ht="12.75">
      <c r="B11" s="16">
        <v>30</v>
      </c>
      <c r="C11" s="17">
        <v>0.614</v>
      </c>
      <c r="D11" s="17">
        <f>VLOOKUP(B11,Gauss!$B$9:$G$109,6)</f>
        <v>0.6094860211675738</v>
      </c>
      <c r="E11" s="16">
        <f>$E$25*B11+$H$25</f>
        <v>1.15</v>
      </c>
    </row>
    <row r="12" spans="2:5" ht="12.75">
      <c r="B12" s="16">
        <v>38</v>
      </c>
      <c r="C12" s="17">
        <v>2.039</v>
      </c>
      <c r="D12" s="17">
        <f>VLOOKUP(B12,Gauss!$B$9:$G$109,6)</f>
        <v>2.0234288141304826</v>
      </c>
      <c r="E12" s="16">
        <f>$E$25*B12+$H$25</f>
        <v>1.9899999999999998</v>
      </c>
    </row>
    <row r="13" spans="2:5" ht="12.75">
      <c r="B13" s="10">
        <v>39</v>
      </c>
      <c r="C13" s="6">
        <v>2.02</v>
      </c>
      <c r="D13" s="6">
        <f>VLOOKUP(B13,Gauss!$B$9:$G$109,6)</f>
        <v>2.025373095454186</v>
      </c>
      <c r="E13" s="10">
        <v>2</v>
      </c>
    </row>
    <row r="14" spans="2:5" ht="12.75">
      <c r="B14" s="18">
        <v>40</v>
      </c>
      <c r="C14" s="19">
        <v>1.986</v>
      </c>
      <c r="D14" s="19">
        <f>VLOOKUP(B14,Gauss!$B$9:$G$109,6)</f>
        <v>1.9612780221918884</v>
      </c>
      <c r="E14" s="18">
        <f>$E$26*B14+$H$26</f>
        <v>2</v>
      </c>
    </row>
    <row r="15" spans="2:5" ht="12.75">
      <c r="B15" s="18">
        <v>45</v>
      </c>
      <c r="C15" s="19">
        <v>1.02</v>
      </c>
      <c r="D15" s="19">
        <f>VLOOKUP(B15,Gauss!$B$9:$G$109,6)</f>
        <v>1.0161669522845918</v>
      </c>
      <c r="E15" s="18">
        <f>$E$26*B15+$H$26</f>
        <v>1.4750000000000005</v>
      </c>
    </row>
    <row r="16" spans="2:5" ht="12.75">
      <c r="B16" s="18">
        <v>50</v>
      </c>
      <c r="C16" s="19">
        <v>0.232</v>
      </c>
      <c r="D16" s="19">
        <f>VLOOKUP(B16,Gauss!$B$9:$G$109,6)</f>
        <v>0.2300469276833706</v>
      </c>
      <c r="E16" s="18">
        <f>$E$26*B16+$H$26</f>
        <v>0.9500000000000002</v>
      </c>
    </row>
    <row r="17" spans="2:5" ht="12.75">
      <c r="B17" s="18">
        <v>60</v>
      </c>
      <c r="C17" s="19">
        <v>0.001</v>
      </c>
      <c r="D17" s="19">
        <f>VLOOKUP(B17,Gauss!$B$9:$G$109,6)</f>
        <v>0.000983548039085951</v>
      </c>
      <c r="E17" s="18">
        <f>$E$26*B17+$H$26</f>
        <v>-0.09999999999999964</v>
      </c>
    </row>
    <row r="18" spans="2:4" ht="12.75">
      <c r="B18" s="18"/>
      <c r="C18" s="19"/>
      <c r="D18" s="19"/>
    </row>
    <row r="19" spans="2:4" ht="12.75">
      <c r="B19" s="18"/>
      <c r="C19" s="19"/>
      <c r="D19" s="19"/>
    </row>
    <row r="20" spans="2:4" ht="12.75">
      <c r="B20" s="18"/>
      <c r="C20" s="19"/>
      <c r="D20" s="19"/>
    </row>
    <row r="21" spans="2:4" ht="12.75">
      <c r="B21" s="18"/>
      <c r="C21" s="19"/>
      <c r="D21" s="19"/>
    </row>
    <row r="23" ht="12.75">
      <c r="B23" s="2" t="s">
        <v>27</v>
      </c>
    </row>
    <row r="25" spans="2:8" ht="12.75">
      <c r="B25" s="16" t="s">
        <v>28</v>
      </c>
      <c r="C25" s="16"/>
      <c r="D25" s="13" t="s">
        <v>29</v>
      </c>
      <c r="E25" s="17">
        <v>0.105</v>
      </c>
      <c r="F25" s="16"/>
      <c r="G25" s="13" t="s">
        <v>30</v>
      </c>
      <c r="H25" s="16">
        <v>-2</v>
      </c>
    </row>
    <row r="26" spans="2:8" ht="12.75">
      <c r="B26" s="18" t="s">
        <v>31</v>
      </c>
      <c r="C26" s="18"/>
      <c r="D26" s="20" t="s">
        <v>29</v>
      </c>
      <c r="E26" s="19">
        <v>-0.105</v>
      </c>
      <c r="F26" s="18"/>
      <c r="G26" s="20" t="s">
        <v>30</v>
      </c>
      <c r="H26" s="18">
        <v>6.2</v>
      </c>
    </row>
    <row r="28" ht="12.75">
      <c r="B28" s="2" t="s">
        <v>0</v>
      </c>
    </row>
    <row r="30" spans="2:17" ht="12.75">
      <c r="B30" s="2" t="s">
        <v>24</v>
      </c>
      <c r="C30" s="3" t="s">
        <v>32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.75">
      <c r="B31" s="2" t="s">
        <v>25</v>
      </c>
      <c r="C31" s="3" t="s">
        <v>33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 selectLockedCells="1" selectUnlockedCells="1"/>
  <mergeCells count="4">
    <mergeCell ref="B2:Q2"/>
    <mergeCell ref="B4:F4"/>
    <mergeCell ref="C30:Q30"/>
    <mergeCell ref="C31:Q3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21"/>
  <sheetViews>
    <sheetView workbookViewId="0" topLeftCell="A1">
      <selection activeCell="B3" sqref="B3"/>
    </sheetView>
  </sheetViews>
  <sheetFormatPr defaultColWidth="9.140625" defaultRowHeight="12.75"/>
  <cols>
    <col min="1" max="1" width="6.421875" style="1" customWidth="1"/>
    <col min="2" max="2" width="10.140625" style="1" customWidth="1"/>
    <col min="3" max="3" width="10.57421875" style="1" customWidth="1"/>
    <col min="4" max="4" width="11.28125" style="1" customWidth="1"/>
    <col min="5" max="5" width="8.28125" style="1" customWidth="1"/>
    <col min="6" max="8" width="12.00390625" style="1" customWidth="1"/>
    <col min="9" max="16384" width="9.140625" style="1" customWidth="1"/>
  </cols>
  <sheetData>
    <row r="2" spans="2:17" ht="12.75">
      <c r="B2" s="3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.75">
      <c r="B3" s="3" t="s">
        <v>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2.75">
      <c r="B4" s="3" t="s">
        <v>36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2.75">
      <c r="B5" s="3" t="s">
        <v>37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2.75">
      <c r="B6" s="3" t="s">
        <v>38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.75">
      <c r="B8" s="21" t="s">
        <v>39</v>
      </c>
      <c r="C8" s="21"/>
      <c r="D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2.75">
      <c r="B9"/>
      <c r="C9" s="22" t="s">
        <v>40</v>
      </c>
      <c r="D9" s="22" t="s">
        <v>41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12.75">
      <c r="B10" s="23" t="s">
        <v>42</v>
      </c>
      <c r="C10" s="23" t="s">
        <v>43</v>
      </c>
      <c r="D10" s="24">
        <v>38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2.75">
      <c r="B11" s="23" t="s">
        <v>44</v>
      </c>
      <c r="C11" s="23" t="s">
        <v>43</v>
      </c>
      <c r="D11" s="25">
        <v>5.5</v>
      </c>
      <c r="E11" s="26"/>
      <c r="F11" s="26"/>
      <c r="G11" s="26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2.75">
      <c r="B12" s="23" t="s">
        <v>29</v>
      </c>
      <c r="C12" s="22">
        <v>4.5</v>
      </c>
      <c r="D12" s="27">
        <f>C12/D10</f>
        <v>0.11842105263157894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2.75">
      <c r="B13" s="23" t="s">
        <v>45</v>
      </c>
      <c r="C13" s="22">
        <v>-2.5</v>
      </c>
      <c r="D13" s="23">
        <f>C13</f>
        <v>-2.5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2.75">
      <c r="B14" s="23" t="s">
        <v>46</v>
      </c>
      <c r="C14" s="22">
        <v>6.5</v>
      </c>
      <c r="D14" s="23">
        <f>C14</f>
        <v>6.5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23" t="s">
        <v>47</v>
      </c>
      <c r="C15" s="22">
        <v>1.357</v>
      </c>
      <c r="D15" s="28">
        <f>D10/C15</f>
        <v>28.002947678703023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5:13" ht="12.75">
      <c r="E16" s="2"/>
      <c r="F16" s="6"/>
      <c r="G16" s="6"/>
      <c r="H16" s="7"/>
      <c r="J16" s="2"/>
      <c r="M16" s="2"/>
    </row>
    <row r="17" spans="2:8" ht="12.75">
      <c r="B17" s="2" t="s">
        <v>12</v>
      </c>
      <c r="C17" s="2" t="s">
        <v>16</v>
      </c>
      <c r="D17" s="2" t="s">
        <v>48</v>
      </c>
      <c r="E17" s="2" t="s">
        <v>49</v>
      </c>
      <c r="F17" s="2" t="s">
        <v>50</v>
      </c>
      <c r="G17" s="2"/>
      <c r="H17" s="2"/>
    </row>
    <row r="18" spans="2:8" ht="12.75">
      <c r="B18" s="29">
        <v>0</v>
      </c>
      <c r="C18" s="11">
        <f>$D$15*(EXP(-(B18-$D$10)*(B18-$D$10)/(2*$D$11*$D$11))/($D$11*SQRT(2*3.1415926)))</f>
        <v>8.752073028508444E-11</v>
      </c>
      <c r="D18" s="11">
        <f>$D$12*B18+$D$13</f>
        <v>-2.5</v>
      </c>
      <c r="E18" s="11">
        <f>-$D$12*B18+$D$14</f>
        <v>6.5</v>
      </c>
      <c r="F18" s="11">
        <f>IF(B18&lt;$D$10,D18,E18)</f>
        <v>-2.5</v>
      </c>
      <c r="G18" s="11"/>
      <c r="H18" s="12"/>
    </row>
    <row r="19" spans="2:11" ht="12.75">
      <c r="B19" s="29">
        <v>1</v>
      </c>
      <c r="C19" s="11">
        <f>$D$15*(EXP(-(B19-$D$10)*(B19-$D$10)/(2*$D$11*$D$11))/($D$11*SQRT(2*3.1415926)))</f>
        <v>3.023378511000568E-10</v>
      </c>
      <c r="D19" s="11">
        <f>$D$12*B19+$D$13</f>
        <v>-2.3815789473684212</v>
      </c>
      <c r="E19" s="11">
        <f>-$D$12*B19+$D$14</f>
        <v>6.381578947368421</v>
      </c>
      <c r="F19" s="11">
        <f>IF(B19&lt;$D$10,D19,E19)</f>
        <v>-2.3815789473684212</v>
      </c>
      <c r="G19" s="11"/>
      <c r="H19" s="12"/>
      <c r="I19" s="30"/>
      <c r="J19" s="30"/>
      <c r="K19"/>
    </row>
    <row r="20" spans="2:11" ht="12.75">
      <c r="B20" s="29">
        <v>2</v>
      </c>
      <c r="C20" s="11">
        <f>$D$15*(EXP(-(B20-$D$10)*(B20-$D$10)/(2*$D$11*$D$11))/($D$11*SQRT(2*3.1415926)))</f>
        <v>1.0104556781570158E-09</v>
      </c>
      <c r="D20" s="11">
        <f>$D$12*B20+$D$13</f>
        <v>-2.263157894736842</v>
      </c>
      <c r="E20" s="11">
        <f>-$D$12*B20+$D$14</f>
        <v>6.2631578947368425</v>
      </c>
      <c r="F20" s="11">
        <f>IF(B20&lt;$D$10,D20,E20)</f>
        <v>-2.263157894736842</v>
      </c>
      <c r="G20" s="11"/>
      <c r="H20" s="12"/>
      <c r="I20"/>
      <c r="J20" s="22"/>
      <c r="K20" s="22"/>
    </row>
    <row r="21" spans="2:11" ht="12.75">
      <c r="B21" s="29">
        <v>3</v>
      </c>
      <c r="C21" s="11">
        <f>$D$15*(EXP(-(B21-$D$10)*(B21-$D$10)/(2*$D$11*$D$11))/($D$11*SQRT(2*3.1415926)))</f>
        <v>3.267271113408613E-09</v>
      </c>
      <c r="D21" s="11">
        <f>$D$12*B21+$D$13</f>
        <v>-2.1447368421052633</v>
      </c>
      <c r="E21" s="11">
        <f>-$D$12*B21+$D$14</f>
        <v>6.144736842105263</v>
      </c>
      <c r="F21" s="11">
        <f>IF(B21&lt;$D$10,D21,E21)</f>
        <v>-2.1447368421052633</v>
      </c>
      <c r="G21" s="11"/>
      <c r="H21" s="12"/>
      <c r="I21" s="23"/>
      <c r="J21" s="23"/>
      <c r="K21" s="31"/>
    </row>
    <row r="22" spans="2:11" ht="12.75">
      <c r="B22" s="29">
        <v>4</v>
      </c>
      <c r="C22" s="11">
        <f>$D$15*(EXP(-(B22-$D$10)*(B22-$D$10)/(2*$D$11*$D$11))/($D$11*SQRT(2*3.1415926)))</f>
        <v>1.0221066999183102E-08</v>
      </c>
      <c r="D22" s="11">
        <f>$D$12*B22+$D$13</f>
        <v>-2.026315789473684</v>
      </c>
      <c r="E22" s="11">
        <f>-$D$12*B22+$D$14</f>
        <v>6.026315789473684</v>
      </c>
      <c r="F22" s="11">
        <f>IF(B22&lt;$D$10,D22,E22)</f>
        <v>-2.026315789473684</v>
      </c>
      <c r="G22" s="11"/>
      <c r="H22" s="12"/>
      <c r="I22" s="23"/>
      <c r="J22" s="22"/>
      <c r="K22" s="27"/>
    </row>
    <row r="23" spans="2:11" ht="12.75">
      <c r="B23" s="29">
        <v>5</v>
      </c>
      <c r="C23" s="11">
        <f>$D$15*(EXP(-(B23-$D$10)*(B23-$D$10)/(2*$D$11*$D$11))/($D$11*SQRT(2*3.1415926)))</f>
        <v>3.093502381758012E-08</v>
      </c>
      <c r="D23" s="11">
        <f>$D$12*B23+$D$13</f>
        <v>-1.9078947368421053</v>
      </c>
      <c r="E23" s="11">
        <f>-$D$12*B23+$D$14</f>
        <v>5.907894736842105</v>
      </c>
      <c r="F23" s="11">
        <f>IF(B23&lt;$D$10,D23,E23)</f>
        <v>-1.9078947368421053</v>
      </c>
      <c r="G23" s="11"/>
      <c r="H23" s="12"/>
      <c r="I23" s="23"/>
      <c r="J23" s="22"/>
      <c r="K23" s="23"/>
    </row>
    <row r="24" spans="2:11" ht="12.75">
      <c r="B24" s="29">
        <v>6</v>
      </c>
      <c r="C24" s="11">
        <f>$D$15*(EXP(-(B24-$D$10)*(B24-$D$10)/(2*$D$11*$D$11))/($D$11*SQRT(2*3.1415926)))</f>
        <v>9.058323612497683E-08</v>
      </c>
      <c r="D24" s="11">
        <f>$D$12*B24+$D$13</f>
        <v>-1.7894736842105263</v>
      </c>
      <c r="E24" s="11">
        <f>-$D$12*B24+$D$14</f>
        <v>5.7894736842105265</v>
      </c>
      <c r="F24" s="11">
        <f>IF(B24&lt;$D$10,D24,E24)</f>
        <v>-1.7894736842105263</v>
      </c>
      <c r="G24" s="11"/>
      <c r="H24" s="12"/>
      <c r="I24" s="23"/>
      <c r="J24" s="22"/>
      <c r="K24" s="23"/>
    </row>
    <row r="25" spans="2:8" ht="12.75">
      <c r="B25" s="29">
        <v>7</v>
      </c>
      <c r="C25" s="11">
        <f>$D$15*(EXP(-(B25-$D$10)*(B25-$D$10)/(2*$D$11*$D$11))/($D$11*SQRT(2*3.1415926)))</f>
        <v>2.5661873917207237E-07</v>
      </c>
      <c r="D25" s="11">
        <f>$D$12*B25+$D$13</f>
        <v>-1.6710526315789473</v>
      </c>
      <c r="E25" s="11">
        <f>-$D$12*B25+$D$14</f>
        <v>5.671052631578948</v>
      </c>
      <c r="F25" s="11">
        <f>IF(B25&lt;$D$10,D25,E25)</f>
        <v>-1.6710526315789473</v>
      </c>
      <c r="G25" s="11"/>
      <c r="H25" s="12"/>
    </row>
    <row r="26" spans="2:8" ht="12.75">
      <c r="B26" s="29">
        <v>8</v>
      </c>
      <c r="C26" s="11">
        <f>$D$15*(EXP(-(B26-$D$10)*(B26-$D$10)/(2*$D$11*$D$11))/($D$11*SQRT(2*3.1415926)))</f>
        <v>7.033509191743236E-07</v>
      </c>
      <c r="D26" s="11">
        <f>$D$12*B26+$D$13</f>
        <v>-1.5526315789473686</v>
      </c>
      <c r="E26" s="11">
        <f>-$D$12*B26+$D$14</f>
        <v>5.552631578947368</v>
      </c>
      <c r="F26" s="11">
        <f>IF(B26&lt;$D$10,D26,E26)</f>
        <v>-1.5526315789473686</v>
      </c>
      <c r="G26" s="11"/>
      <c r="H26" s="12"/>
    </row>
    <row r="27" spans="2:8" ht="12.75">
      <c r="B27" s="29">
        <v>9</v>
      </c>
      <c r="C27" s="11">
        <f>$D$15*(EXP(-(B27-$D$10)*(B27-$D$10)/(2*$D$11*$D$11))/($D$11*SQRT(2*3.1415926)))</f>
        <v>1.8650862033125833E-06</v>
      </c>
      <c r="D27" s="11">
        <f>$D$12*B27+$D$13</f>
        <v>-1.4342105263157896</v>
      </c>
      <c r="E27" s="11">
        <f>-$D$12*B27+$D$14</f>
        <v>5.434210526315789</v>
      </c>
      <c r="F27" s="11">
        <f>IF(B27&lt;$D$10,D27,E27)</f>
        <v>-1.4342105263157896</v>
      </c>
      <c r="G27" s="11"/>
      <c r="H27" s="12"/>
    </row>
    <row r="28" spans="2:8" ht="12.75">
      <c r="B28" s="29">
        <v>10</v>
      </c>
      <c r="C28" s="11">
        <f>$D$15*(EXP(-(B28-$D$10)*(B28-$D$10)/(2*$D$11*$D$11))/($D$11*SQRT(2*3.1415926)))</f>
        <v>4.784856495545083E-06</v>
      </c>
      <c r="D28" s="11">
        <f>$D$12*B28+$D$13</f>
        <v>-1.3157894736842106</v>
      </c>
      <c r="E28" s="11">
        <f>-$D$12*B28+$D$14</f>
        <v>5.315789473684211</v>
      </c>
      <c r="F28" s="11">
        <f>IF(B28&lt;$D$10,D28,E28)</f>
        <v>-1.3157894736842106</v>
      </c>
      <c r="G28" s="11"/>
      <c r="H28" s="12"/>
    </row>
    <row r="29" spans="2:8" ht="12.75">
      <c r="B29" s="29">
        <v>11</v>
      </c>
      <c r="C29" s="11">
        <f>$D$15*(EXP(-(B29-$D$10)*(B29-$D$10)/(2*$D$11*$D$11))/($D$11*SQRT(2*3.1415926)))</f>
        <v>1.1876325242524063E-05</v>
      </c>
      <c r="D29" s="11">
        <f>$D$12*B29+$D$13</f>
        <v>-1.1973684210526316</v>
      </c>
      <c r="E29" s="11">
        <f>-$D$12*B29+$D$14</f>
        <v>5.197368421052632</v>
      </c>
      <c r="F29" s="11">
        <f>IF(B29&lt;$D$10,D29,E29)</f>
        <v>-1.1973684210526316</v>
      </c>
      <c r="G29" s="11"/>
      <c r="H29" s="12"/>
    </row>
    <row r="30" spans="2:8" ht="12.75">
      <c r="B30" s="29">
        <v>12</v>
      </c>
      <c r="C30" s="11">
        <f>$D$15*(EXP(-(B30-$D$10)*(B30-$D$10)/(2*$D$11*$D$11))/($D$11*SQRT(2*3.1415926)))</f>
        <v>2.851927005048102E-05</v>
      </c>
      <c r="D30" s="11">
        <f>$D$12*B30+$D$13</f>
        <v>-1.0789473684210527</v>
      </c>
      <c r="E30" s="11">
        <f>-$D$12*B30+$D$14</f>
        <v>5.078947368421053</v>
      </c>
      <c r="F30" s="11">
        <f>IF(B30&lt;$D$10,D30,E30)</f>
        <v>-1.0789473684210527</v>
      </c>
      <c r="G30" s="11"/>
      <c r="H30" s="12"/>
    </row>
    <row r="31" spans="2:8" ht="12.75">
      <c r="B31" s="29">
        <v>13</v>
      </c>
      <c r="C31" s="11">
        <f>$D$15*(EXP(-(B31-$D$10)*(B31-$D$10)/(2*$D$11*$D$11))/($D$11*SQRT(2*3.1415926)))</f>
        <v>6.625793342625885E-05</v>
      </c>
      <c r="D31" s="11">
        <f>$D$12*B31+$D$13</f>
        <v>-0.9605263157894737</v>
      </c>
      <c r="E31" s="11">
        <f>-$D$12*B31+$D$14</f>
        <v>4.9605263157894735</v>
      </c>
      <c r="F31" s="11">
        <f>IF(B31&lt;$D$10,D31,E31)</f>
        <v>-0.9605263157894737</v>
      </c>
      <c r="G31" s="11"/>
      <c r="H31" s="12"/>
    </row>
    <row r="32" spans="2:8" ht="12.75">
      <c r="B32" s="29">
        <v>14</v>
      </c>
      <c r="C32" s="11">
        <f>$D$15*(EXP(-(B32-$D$10)*(B32-$D$10)/(2*$D$11*$D$11))/($D$11*SQRT(2*3.1415926)))</f>
        <v>0.00014892942900367423</v>
      </c>
      <c r="D32" s="11">
        <f>$D$12*B32+$D$13</f>
        <v>-0.8421052631578949</v>
      </c>
      <c r="E32" s="11">
        <f>-$D$12*B32+$D$14</f>
        <v>4.842105263157895</v>
      </c>
      <c r="F32" s="11">
        <f>IF(B32&lt;$D$10,D32,E32)</f>
        <v>-0.8421052631578949</v>
      </c>
      <c r="G32" s="11"/>
      <c r="H32" s="12"/>
    </row>
    <row r="33" spans="2:8" ht="12.75">
      <c r="B33" s="29">
        <v>15</v>
      </c>
      <c r="C33" s="11">
        <f>$D$15*(EXP(-(B33-$D$10)*(B33-$D$10)/(2*$D$11*$D$11))/($D$11*SQRT(2*3.1415926)))</f>
        <v>0.00032386671802267443</v>
      </c>
      <c r="D33" s="11">
        <f>$D$12*B33+$D$13</f>
        <v>-0.7236842105263159</v>
      </c>
      <c r="E33" s="11">
        <f>-$D$12*B33+$D$14</f>
        <v>4.723684210526316</v>
      </c>
      <c r="F33" s="11">
        <f>IF(B33&lt;$D$10,D33,E33)</f>
        <v>-0.7236842105263159</v>
      </c>
      <c r="G33" s="11"/>
      <c r="H33" s="12"/>
    </row>
    <row r="34" spans="2:8" ht="12.75">
      <c r="B34" s="29">
        <v>16</v>
      </c>
      <c r="C34" s="11">
        <f>$D$15*(EXP(-(B34-$D$10)*(B34-$D$10)/(2*$D$11*$D$11))/($D$11*SQRT(2*3.1415926)))</f>
        <v>0.0006813892439794596</v>
      </c>
      <c r="D34" s="11">
        <f>$D$12*B34+$D$13</f>
        <v>-0.605263157894737</v>
      </c>
      <c r="E34" s="11">
        <f>-$D$12*B34+$D$14</f>
        <v>4.605263157894737</v>
      </c>
      <c r="F34" s="11">
        <f>IF(B34&lt;$D$10,D34,E34)</f>
        <v>-0.605263157894737</v>
      </c>
      <c r="G34" s="11"/>
      <c r="H34" s="12"/>
    </row>
    <row r="35" spans="2:8" ht="12.75">
      <c r="B35" s="29">
        <v>17</v>
      </c>
      <c r="C35" s="11">
        <f>$D$15*(EXP(-(B35-$D$10)*(B35-$D$10)/(2*$D$11*$D$11))/($D$11*SQRT(2*3.1415926)))</f>
        <v>0.001386971013753243</v>
      </c>
      <c r="D35" s="11">
        <f>$D$12*B35+$D$13</f>
        <v>-0.48684210526315796</v>
      </c>
      <c r="E35" s="11">
        <f>-$D$12*B35+$D$14</f>
        <v>4.4868421052631575</v>
      </c>
      <c r="F35" s="11">
        <f>IF(B35&lt;$D$10,D35,E35)</f>
        <v>-0.48684210526315796</v>
      </c>
      <c r="G35" s="11"/>
      <c r="H35" s="12"/>
    </row>
    <row r="36" spans="2:8" ht="12.75">
      <c r="B36" s="29">
        <v>18</v>
      </c>
      <c r="C36" s="11">
        <f>$D$15*(EXP(-(B36-$D$10)*(B36-$D$10)/(2*$D$11*$D$11))/($D$11*SQRT(2*3.1415926)))</f>
        <v>0.002731383324159315</v>
      </c>
      <c r="D36" s="11">
        <f>$D$12*B36+$D$13</f>
        <v>-0.3684210526315792</v>
      </c>
      <c r="E36" s="11">
        <f>-$D$12*B36+$D$14</f>
        <v>4.368421052631579</v>
      </c>
      <c r="F36" s="11">
        <f>IF(B36&lt;$D$10,D36,E36)</f>
        <v>-0.3684210526315792</v>
      </c>
      <c r="G36" s="11"/>
      <c r="H36" s="12"/>
    </row>
    <row r="37" spans="2:8" ht="12.75">
      <c r="B37" s="29">
        <v>19</v>
      </c>
      <c r="C37" s="11">
        <f>$D$15*(EXP(-(B37-$D$10)*(B37-$D$10)/(2*$D$11*$D$11))/($D$11*SQRT(2*3.1415926)))</f>
        <v>0.005204045439086656</v>
      </c>
      <c r="D37" s="11">
        <f>$D$12*B37+$D$13</f>
        <v>-0.25</v>
      </c>
      <c r="E37" s="11">
        <f>-$D$12*B37+$D$14</f>
        <v>4.25</v>
      </c>
      <c r="F37" s="11">
        <f>IF(B37&lt;$D$10,D37,E37)</f>
        <v>-0.25</v>
      </c>
      <c r="G37" s="11"/>
      <c r="H37" s="12"/>
    </row>
    <row r="38" spans="2:8" ht="12.75">
      <c r="B38" s="32">
        <v>20</v>
      </c>
      <c r="C38" s="11">
        <f>$D$15*(EXP(-(B38-$D$10)*(B38-$D$10)/(2*$D$11*$D$11))/($D$11*SQRT(2*3.1415926)))</f>
        <v>0.009592739786492657</v>
      </c>
      <c r="D38" s="11">
        <f>$D$12*B38+$D$13</f>
        <v>-0.13157894736842124</v>
      </c>
      <c r="E38" s="11">
        <f>-$D$12*B38+$D$14</f>
        <v>4.131578947368421</v>
      </c>
      <c r="F38" s="11">
        <f>IF(B38&lt;$D$10,D38,E38)</f>
        <v>-0.13157894736842124</v>
      </c>
      <c r="G38" s="14"/>
      <c r="H38" s="15"/>
    </row>
    <row r="39" spans="2:8" ht="12.75">
      <c r="B39" s="29">
        <v>21</v>
      </c>
      <c r="C39" s="11">
        <f>$D$15*(EXP(-(B39-$D$10)*(B39-$D$10)/(2*$D$11*$D$11))/($D$11*SQRT(2*3.1415926)))</f>
        <v>0.017107533752532485</v>
      </c>
      <c r="D39" s="11">
        <f>$D$12*B39+$D$13</f>
        <v>-0.013157894736842035</v>
      </c>
      <c r="E39" s="11">
        <f>-$D$12*B39+$D$14</f>
        <v>4.0131578947368425</v>
      </c>
      <c r="F39" s="11">
        <f>IF(B39&lt;$D$10,D39,E39)</f>
        <v>-0.013157894736842035</v>
      </c>
      <c r="G39" s="11"/>
      <c r="H39" s="12"/>
    </row>
    <row r="40" spans="2:8" ht="12.75">
      <c r="B40" s="29">
        <v>22</v>
      </c>
      <c r="C40" s="11">
        <f>$D$15*(EXP(-(B40-$D$10)*(B40-$D$10)/(2*$D$11*$D$11))/($D$11*SQRT(2*3.1415926)))</f>
        <v>0.029517209976194263</v>
      </c>
      <c r="D40" s="11">
        <f>$D$12*B40+$D$13</f>
        <v>0.10526315789473673</v>
      </c>
      <c r="E40" s="11">
        <f>-$D$12*B40+$D$14</f>
        <v>3.8947368421052633</v>
      </c>
      <c r="F40" s="11">
        <f>IF(B40&lt;$D$10,D40,E40)</f>
        <v>0.10526315789473673</v>
      </c>
      <c r="G40" s="11"/>
      <c r="H40" s="12"/>
    </row>
    <row r="41" spans="2:8" ht="12.75">
      <c r="B41" s="29">
        <v>23</v>
      </c>
      <c r="C41" s="11">
        <f>$D$15*(EXP(-(B41-$D$10)*(B41-$D$10)/(2*$D$11*$D$11))/($D$11*SQRT(2*3.1415926)))</f>
        <v>0.049272700066191756</v>
      </c>
      <c r="D41" s="11">
        <f>$D$12*B41+$D$13</f>
        <v>0.22368421052631549</v>
      </c>
      <c r="E41" s="11">
        <f>-$D$12*B41+$D$14</f>
        <v>3.7763157894736845</v>
      </c>
      <c r="F41" s="11">
        <f>IF(B41&lt;$D$10,D41,E41)</f>
        <v>0.22368421052631549</v>
      </c>
      <c r="G41" s="11"/>
      <c r="H41" s="12"/>
    </row>
    <row r="42" spans="2:8" ht="12.75">
      <c r="B42" s="29">
        <v>24</v>
      </c>
      <c r="C42" s="11">
        <f>$D$15*(EXP(-(B42-$D$10)*(B42-$D$10)/(2*$D$11*$D$11))/($D$11*SQRT(2*3.1415926)))</f>
        <v>0.07957571986146555</v>
      </c>
      <c r="D42" s="11">
        <f>$D$12*B42+$D$13</f>
        <v>0.3421052631578947</v>
      </c>
      <c r="E42" s="11">
        <f>-$D$12*B42+$D$14</f>
        <v>3.6578947368421053</v>
      </c>
      <c r="F42" s="11">
        <f>IF(B42&lt;$D$10,D42,E42)</f>
        <v>0.3421052631578947</v>
      </c>
      <c r="G42" s="11"/>
      <c r="H42" s="12"/>
    </row>
    <row r="43" spans="2:8" ht="12.75">
      <c r="B43" s="29">
        <v>25</v>
      </c>
      <c r="C43" s="11">
        <f>$D$15*(EXP(-(B43-$D$10)*(B43-$D$10)/(2*$D$11*$D$11))/($D$11*SQRT(2*3.1415926)))</f>
        <v>0.12433630247539255</v>
      </c>
      <c r="D43" s="11">
        <f>$D$12*B43+$D$13</f>
        <v>0.46052631578947345</v>
      </c>
      <c r="E43" s="11">
        <f>-$D$12*B43+$D$14</f>
        <v>3.5394736842105265</v>
      </c>
      <c r="F43" s="11">
        <f>IF(B43&lt;$D$10,D43,E43)</f>
        <v>0.46052631578947345</v>
      </c>
      <c r="G43" s="11"/>
      <c r="H43" s="12"/>
    </row>
    <row r="44" spans="2:8" ht="12.75">
      <c r="B44" s="29">
        <v>26</v>
      </c>
      <c r="C44" s="11">
        <f>$D$15*(EXP(-(B44-$D$10)*(B44-$D$10)/(2*$D$11*$D$11))/($D$11*SQRT(2*3.1415926)))</f>
        <v>0.18795698842580905</v>
      </c>
      <c r="D44" s="11">
        <f>$D$12*B44+$D$13</f>
        <v>0.5789473684210527</v>
      </c>
      <c r="E44" s="11">
        <f>-$D$12*B44+$D$14</f>
        <v>3.4210526315789473</v>
      </c>
      <c r="F44" s="11">
        <f>IF(B44&lt;$D$10,D44,E44)</f>
        <v>0.5789473684210527</v>
      </c>
      <c r="G44" s="11"/>
      <c r="H44" s="12"/>
    </row>
    <row r="45" spans="2:8" ht="12.75">
      <c r="B45" s="29">
        <v>27</v>
      </c>
      <c r="C45" s="11">
        <f>$D$15*(EXP(-(B45-$D$10)*(B45-$D$10)/(2*$D$11*$D$11))/($D$11*SQRT(2*3.1415926)))</f>
        <v>0.27489204059756034</v>
      </c>
      <c r="D45" s="11">
        <f>$D$12*B45+$D$13</f>
        <v>0.6973684210526314</v>
      </c>
      <c r="E45" s="11">
        <f>-$D$12*B45+$D$14</f>
        <v>3.3026315789473686</v>
      </c>
      <c r="F45" s="11">
        <f>IF(B45&lt;$D$10,D45,E45)</f>
        <v>0.6973684210526314</v>
      </c>
      <c r="G45" s="11"/>
      <c r="H45" s="12"/>
    </row>
    <row r="46" spans="2:8" ht="12.75">
      <c r="B46" s="29">
        <v>28</v>
      </c>
      <c r="C46" s="11">
        <f>$D$15*(EXP(-(B46-$D$10)*(B46-$D$10)/(2*$D$11*$D$11))/($D$11*SQRT(2*3.1415926)))</f>
        <v>0.38896364394623345</v>
      </c>
      <c r="D46" s="11">
        <f>$D$12*B46+$D$13</f>
        <v>0.8157894736842102</v>
      </c>
      <c r="E46" s="11">
        <f>-$D$12*B46+$D$14</f>
        <v>3.18421052631579</v>
      </c>
      <c r="F46" s="11">
        <f>IF(B46&lt;$D$10,D46,E46)</f>
        <v>0.8157894736842102</v>
      </c>
      <c r="G46" s="11"/>
      <c r="H46" s="12"/>
    </row>
    <row r="47" spans="2:8" ht="12.75">
      <c r="B47" s="29">
        <v>29</v>
      </c>
      <c r="C47" s="11">
        <f>$D$15*(EXP(-(B47-$D$10)*(B47-$D$10)/(2*$D$11*$D$11))/($D$11*SQRT(2*3.1415926)))</f>
        <v>0.5324747431397117</v>
      </c>
      <c r="D47" s="11">
        <f>$D$12*B47+$D$13</f>
        <v>0.9342105263157894</v>
      </c>
      <c r="E47" s="11">
        <f>-$D$12*B47+$D$14</f>
        <v>3.0657894736842106</v>
      </c>
      <c r="F47" s="11">
        <f>IF(B47&lt;$D$10,D47,E47)</f>
        <v>0.9342105263157894</v>
      </c>
      <c r="G47" s="11"/>
      <c r="H47" s="12"/>
    </row>
    <row r="48" spans="2:8" ht="12.75">
      <c r="B48" s="32">
        <v>30</v>
      </c>
      <c r="C48" s="11">
        <f>$D$15*(EXP(-(B48-$D$10)*(B48-$D$10)/(2*$D$11*$D$11))/($D$11*SQRT(2*3.1415926)))</f>
        <v>0.7052322641659878</v>
      </c>
      <c r="D48" s="11">
        <f>$D$12*B48+$D$13</f>
        <v>1.0526315789473681</v>
      </c>
      <c r="E48" s="11">
        <f>-$D$12*B48+$D$14</f>
        <v>2.947368421052632</v>
      </c>
      <c r="F48" s="11">
        <f>IF(B48&lt;$D$10,D48,E48)</f>
        <v>1.0526315789473681</v>
      </c>
      <c r="G48" s="14"/>
      <c r="H48" s="15"/>
    </row>
    <row r="49" spans="2:8" ht="12.75">
      <c r="B49" s="29">
        <v>31</v>
      </c>
      <c r="C49" s="11">
        <f>$D$15*(EXP(-(B49-$D$10)*(B49-$D$10)/(2*$D$11*$D$11))/($D$11*SQRT(2*3.1415926)))</f>
        <v>0.9036671408562204</v>
      </c>
      <c r="D49" s="11">
        <f>$D$12*B49+$D$13</f>
        <v>1.1710526315789473</v>
      </c>
      <c r="E49" s="11">
        <f>-$D$12*B49+$D$14</f>
        <v>2.8289473684210527</v>
      </c>
      <c r="F49" s="11">
        <f>IF(B49&lt;$D$10,D49,E49)</f>
        <v>1.1710526315789473</v>
      </c>
      <c r="G49" s="11"/>
      <c r="H49" s="12"/>
    </row>
    <row r="50" spans="2:8" ht="12.75">
      <c r="B50" s="29">
        <v>32</v>
      </c>
      <c r="C50" s="11">
        <f>$D$15*(EXP(-(B50-$D$10)*(B50-$D$10)/(2*$D$11*$D$11))/($D$11*SQRT(2*3.1415926)))</f>
        <v>1.1202835687510289</v>
      </c>
      <c r="D50" s="11">
        <f>$D$12*B50+$D$13</f>
        <v>1.289473684210526</v>
      </c>
      <c r="E50" s="11">
        <f>-$D$12*B50+$D$14</f>
        <v>2.710526315789474</v>
      </c>
      <c r="F50" s="11">
        <f>IF(B50&lt;$D$10,D50,E50)</f>
        <v>1.289473684210526</v>
      </c>
      <c r="G50" s="11"/>
      <c r="H50" s="12"/>
    </row>
    <row r="51" spans="2:8" ht="12.75">
      <c r="B51" s="29">
        <v>33</v>
      </c>
      <c r="C51" s="11">
        <f>$D$15*(EXP(-(B51-$D$10)*(B51-$D$10)/(2*$D$11*$D$11))/($D$11*SQRT(2*3.1415926)))</f>
        <v>1.3436637455342753</v>
      </c>
      <c r="D51" s="11">
        <f>$D$12*B51+$D$13</f>
        <v>1.4078947368421049</v>
      </c>
      <c r="E51" s="11">
        <f>-$D$12*B51+$D$14</f>
        <v>2.592105263157895</v>
      </c>
      <c r="F51" s="11">
        <f>IF(B51&lt;$D$10,D51,E51)</f>
        <v>1.4078947368421049</v>
      </c>
      <c r="G51" s="11"/>
      <c r="H51" s="12"/>
    </row>
    <row r="52" spans="2:8" ht="12.75">
      <c r="B52" s="29">
        <v>34</v>
      </c>
      <c r="C52" s="11">
        <f>$D$15*(EXP(-(B52-$D$10)*(B52-$D$10)/(2*$D$11*$D$11))/($D$11*SQRT(2*3.1415926)))</f>
        <v>1.5591804833523464</v>
      </c>
      <c r="D52" s="11">
        <f>$D$12*B52+$D$13</f>
        <v>1.526315789473684</v>
      </c>
      <c r="E52" s="11">
        <f>-$D$12*B52+$D$14</f>
        <v>2.473684210526316</v>
      </c>
      <c r="F52" s="11">
        <f>IF(B52&lt;$D$10,D52,E52)</f>
        <v>1.526315789473684</v>
      </c>
      <c r="G52" s="11"/>
      <c r="H52" s="12"/>
    </row>
    <row r="53" spans="2:8" ht="12.75">
      <c r="B53" s="29">
        <v>35</v>
      </c>
      <c r="C53" s="11">
        <f>$D$15*(EXP(-(B53-$D$10)*(B53-$D$10)/(2*$D$11*$D$11))/($D$11*SQRT(2*3.1415926)))</f>
        <v>1.750432379436031</v>
      </c>
      <c r="D53" s="11">
        <f>$D$12*B53+$D$13</f>
        <v>1.6447368421052628</v>
      </c>
      <c r="E53" s="11">
        <f>-$D$12*B53+$D$14</f>
        <v>2.355263157894737</v>
      </c>
      <c r="F53" s="11">
        <f>IF(B53&lt;$D$10,D53,E53)</f>
        <v>1.6447368421052628</v>
      </c>
      <c r="G53" s="11"/>
      <c r="H53" s="12"/>
    </row>
    <row r="54" spans="2:8" ht="12.75">
      <c r="B54" s="29">
        <v>36</v>
      </c>
      <c r="C54" s="11">
        <f>$D$15*(EXP(-(B54-$D$10)*(B54-$D$10)/(2*$D$11*$D$11))/($D$11*SQRT(2*3.1415926)))</f>
        <v>1.9012421951736014</v>
      </c>
      <c r="D54" s="11">
        <f>$D$12*B54+$D$13</f>
        <v>1.7631578947368416</v>
      </c>
      <c r="E54" s="11">
        <f>-$D$12*B54+$D$14</f>
        <v>2.2368421052631584</v>
      </c>
      <c r="F54" s="11">
        <f>IF(B54&lt;$D$10,D54,E54)</f>
        <v>1.7631578947368416</v>
      </c>
      <c r="G54" s="11"/>
      <c r="H54" s="12"/>
    </row>
    <row r="55" spans="2:8" ht="12.75">
      <c r="B55" s="29">
        <v>37</v>
      </c>
      <c r="C55" s="11">
        <f>$D$15*(EXP(-(B55-$D$10)*(B55-$D$10)/(2*$D$11*$D$11))/($D$11*SQRT(2*3.1415926)))</f>
        <v>1.997895219862215</v>
      </c>
      <c r="D55" s="11">
        <f>$D$12*B55+$D$13</f>
        <v>1.8815789473684212</v>
      </c>
      <c r="E55" s="11">
        <f>-$D$12*B55+$D$14</f>
        <v>2.1184210526315788</v>
      </c>
      <c r="F55" s="11">
        <f>IF(B55&lt;$D$10,D55,E55)</f>
        <v>1.8815789473684212</v>
      </c>
      <c r="G55" s="11"/>
      <c r="H55" s="12"/>
    </row>
    <row r="56" spans="2:8" ht="12.75">
      <c r="B56" s="32">
        <v>38</v>
      </c>
      <c r="C56" s="11">
        <f>$D$15*(EXP(-(B56-$D$10)*(B56-$D$10)/(2*$D$11*$D$11))/($D$11*SQRT(2*3.1415926)))</f>
        <v>2.0311927091248947</v>
      </c>
      <c r="D56" s="11">
        <f>$D$12*B56+$D$13</f>
        <v>2</v>
      </c>
      <c r="E56" s="11">
        <f>-$D$12*B56+$D$14</f>
        <v>2</v>
      </c>
      <c r="F56" s="11">
        <f>IF(B56&lt;$D$10,D56,E56)</f>
        <v>2</v>
      </c>
      <c r="G56" s="14"/>
      <c r="H56" s="15"/>
    </row>
    <row r="57" spans="2:8" ht="12.75">
      <c r="B57" s="29">
        <v>39</v>
      </c>
      <c r="C57" s="11">
        <f>$D$15*(EXP(-(B57-$D$10)*(B57-$D$10)/(2*$D$11*$D$11))/($D$11*SQRT(2*3.1415926)))</f>
        <v>1.997895219862215</v>
      </c>
      <c r="D57" s="11">
        <f>$D$12*B57+$D$13</f>
        <v>2.1184210526315788</v>
      </c>
      <c r="E57" s="11">
        <f>-$D$12*B57+$D$14</f>
        <v>1.8815789473684212</v>
      </c>
      <c r="F57" s="11">
        <f>IF(B57&lt;$D$10,D57,E57)</f>
        <v>1.8815789473684212</v>
      </c>
      <c r="G57" s="11"/>
      <c r="H57" s="12"/>
    </row>
    <row r="58" spans="2:8" ht="12.75">
      <c r="B58" s="32">
        <v>40</v>
      </c>
      <c r="C58" s="11">
        <f>$D$15*(EXP(-(B58-$D$10)*(B58-$D$10)/(2*$D$11*$D$11))/($D$11*SQRT(2*3.1415926)))</f>
        <v>1.9012421951736014</v>
      </c>
      <c r="D58" s="11">
        <f>$D$12*B58+$D$13</f>
        <v>2.2368421052631575</v>
      </c>
      <c r="E58" s="11">
        <f>-$D$12*B58+$D$14</f>
        <v>1.7631578947368425</v>
      </c>
      <c r="F58" s="11">
        <f>IF(B58&lt;$D$10,D58,E58)</f>
        <v>1.7631578947368425</v>
      </c>
      <c r="G58" s="14"/>
      <c r="H58" s="15"/>
    </row>
    <row r="59" spans="2:8" ht="12.75">
      <c r="B59" s="29">
        <v>41</v>
      </c>
      <c r="C59" s="11">
        <f>$D$15*(EXP(-(B59-$D$10)*(B59-$D$10)/(2*$D$11*$D$11))/($D$11*SQRT(2*3.1415926)))</f>
        <v>1.750432379436031</v>
      </c>
      <c r="D59" s="11">
        <f>$D$12*B59+$D$13</f>
        <v>2.3552631578947363</v>
      </c>
      <c r="E59" s="11">
        <f>-$D$12*B59+$D$14</f>
        <v>1.6447368421052637</v>
      </c>
      <c r="F59" s="11">
        <f>IF(B59&lt;$D$10,D59,E59)</f>
        <v>1.6447368421052637</v>
      </c>
      <c r="G59" s="11"/>
      <c r="H59" s="12"/>
    </row>
    <row r="60" spans="2:8" ht="12.75">
      <c r="B60" s="29">
        <v>42</v>
      </c>
      <c r="C60" s="11">
        <f>$D$15*(EXP(-(B60-$D$10)*(B60-$D$10)/(2*$D$11*$D$11))/($D$11*SQRT(2*3.1415926)))</f>
        <v>1.5591804833523464</v>
      </c>
      <c r="D60" s="11">
        <f>$D$12*B60+$D$13</f>
        <v>2.473684210526316</v>
      </c>
      <c r="E60" s="11">
        <f>-$D$12*B60+$D$14</f>
        <v>1.526315789473684</v>
      </c>
      <c r="F60" s="11">
        <f>IF(B60&lt;$D$10,D60,E60)</f>
        <v>1.526315789473684</v>
      </c>
      <c r="G60" s="11"/>
      <c r="H60" s="12"/>
    </row>
    <row r="61" spans="2:8" ht="12.75">
      <c r="B61" s="29">
        <v>43</v>
      </c>
      <c r="C61" s="11">
        <f>$D$15*(EXP(-(B61-$D$10)*(B61-$D$10)/(2*$D$11*$D$11))/($D$11*SQRT(2*3.1415926)))</f>
        <v>1.3436637455342753</v>
      </c>
      <c r="D61" s="11">
        <f>$D$12*B61+$D$13</f>
        <v>2.5921052631578947</v>
      </c>
      <c r="E61" s="11">
        <f>-$D$12*B61+$D$14</f>
        <v>1.4078947368421053</v>
      </c>
      <c r="F61" s="11">
        <f>IF(B61&lt;$D$10,D61,E61)</f>
        <v>1.4078947368421053</v>
      </c>
      <c r="G61" s="11"/>
      <c r="H61" s="12"/>
    </row>
    <row r="62" spans="2:8" ht="12.75">
      <c r="B62" s="29">
        <v>44</v>
      </c>
      <c r="C62" s="11">
        <f>$D$15*(EXP(-(B62-$D$10)*(B62-$D$10)/(2*$D$11*$D$11))/($D$11*SQRT(2*3.1415926)))</f>
        <v>1.1202835687510289</v>
      </c>
      <c r="D62" s="11">
        <f>$D$12*B62+$D$13</f>
        <v>2.7105263157894735</v>
      </c>
      <c r="E62" s="11">
        <f>-$D$12*B62+$D$14</f>
        <v>1.2894736842105265</v>
      </c>
      <c r="F62" s="11">
        <f>IF(B62&lt;$D$10,D62,E62)</f>
        <v>1.2894736842105265</v>
      </c>
      <c r="G62" s="11"/>
      <c r="H62" s="12"/>
    </row>
    <row r="63" spans="2:8" ht="12.75">
      <c r="B63" s="29">
        <v>45</v>
      </c>
      <c r="C63" s="11">
        <f>$D$15*(EXP(-(B63-$D$10)*(B63-$D$10)/(2*$D$11*$D$11))/($D$11*SQRT(2*3.1415926)))</f>
        <v>0.9036671408562204</v>
      </c>
      <c r="D63" s="11">
        <f>$D$12*B63+$D$13</f>
        <v>2.828947368421052</v>
      </c>
      <c r="E63" s="11">
        <f>-$D$12*B63+$D$14</f>
        <v>1.1710526315789478</v>
      </c>
      <c r="F63" s="11">
        <f>IF(B63&lt;$D$10,D63,E63)</f>
        <v>1.1710526315789478</v>
      </c>
      <c r="G63" s="11"/>
      <c r="H63" s="12"/>
    </row>
    <row r="64" spans="2:8" ht="12.75">
      <c r="B64" s="29">
        <v>46</v>
      </c>
      <c r="C64" s="11">
        <f>$D$15*(EXP(-(B64-$D$10)*(B64-$D$10)/(2*$D$11*$D$11))/($D$11*SQRT(2*3.1415926)))</f>
        <v>0.7052322641659878</v>
      </c>
      <c r="D64" s="11">
        <f>$D$12*B64+$D$13</f>
        <v>2.947368421052631</v>
      </c>
      <c r="E64" s="11">
        <f>-$D$12*B64+$D$14</f>
        <v>1.052631578947369</v>
      </c>
      <c r="F64" s="11">
        <f>IF(B64&lt;$D$10,D64,E64)</f>
        <v>1.052631578947369</v>
      </c>
      <c r="G64" s="11"/>
      <c r="H64" s="12"/>
    </row>
    <row r="65" spans="2:8" ht="12.75">
      <c r="B65" s="29">
        <v>47</v>
      </c>
      <c r="C65" s="11">
        <f>$D$15*(EXP(-(B65-$D$10)*(B65-$D$10)/(2*$D$11*$D$11))/($D$11*SQRT(2*3.1415926)))</f>
        <v>0.5324747431397117</v>
      </c>
      <c r="D65" s="11">
        <f>$D$12*B65+$D$13</f>
        <v>3.0657894736842106</v>
      </c>
      <c r="E65" s="11">
        <f>-$D$12*B65+$D$14</f>
        <v>0.9342105263157894</v>
      </c>
      <c r="F65" s="11">
        <f>IF(B65&lt;$D$10,D65,E65)</f>
        <v>0.9342105263157894</v>
      </c>
      <c r="G65" s="11"/>
      <c r="H65" s="12"/>
    </row>
    <row r="66" spans="2:8" ht="12.75">
      <c r="B66" s="29">
        <v>48</v>
      </c>
      <c r="C66" s="11">
        <f>$D$15*(EXP(-(B66-$D$10)*(B66-$D$10)/(2*$D$11*$D$11))/($D$11*SQRT(2*3.1415926)))</f>
        <v>0.38896364394623345</v>
      </c>
      <c r="D66" s="11">
        <f>$D$12*B66+$D$13</f>
        <v>3.1842105263157894</v>
      </c>
      <c r="E66" s="11">
        <f>-$D$12*B66+$D$14</f>
        <v>0.8157894736842106</v>
      </c>
      <c r="F66" s="11">
        <f>IF(B66&lt;$D$10,D66,E66)</f>
        <v>0.8157894736842106</v>
      </c>
      <c r="G66" s="11"/>
      <c r="H66" s="12"/>
    </row>
    <row r="67" spans="2:8" ht="12.75">
      <c r="B67" s="29">
        <v>49</v>
      </c>
      <c r="C67" s="11">
        <f>$D$15*(EXP(-(B67-$D$10)*(B67-$D$10)/(2*$D$11*$D$11))/($D$11*SQRT(2*3.1415926)))</f>
        <v>0.27489204059756034</v>
      </c>
      <c r="D67" s="11">
        <f>$D$12*B67+$D$13</f>
        <v>3.302631578947368</v>
      </c>
      <c r="E67" s="11">
        <f>-$D$12*B67+$D$14</f>
        <v>0.6973684210526319</v>
      </c>
      <c r="F67" s="11">
        <f>IF(B67&lt;$D$10,D67,E67)</f>
        <v>0.6973684210526319</v>
      </c>
      <c r="G67" s="11"/>
      <c r="H67" s="12"/>
    </row>
    <row r="68" spans="2:8" ht="12.75">
      <c r="B68" s="32">
        <v>50</v>
      </c>
      <c r="C68" s="11">
        <f>$D$15*(EXP(-(B68-$D$10)*(B68-$D$10)/(2*$D$11*$D$11))/($D$11*SQRT(2*3.1415926)))</f>
        <v>0.18795698842580905</v>
      </c>
      <c r="D68" s="11">
        <f>$D$12*B68+$D$13</f>
        <v>3.421052631578947</v>
      </c>
      <c r="E68" s="11">
        <f>-$D$12*B68+$D$14</f>
        <v>0.5789473684210531</v>
      </c>
      <c r="F68" s="11">
        <f>IF(B68&lt;$D$10,D68,E68)</f>
        <v>0.5789473684210531</v>
      </c>
      <c r="G68" s="14"/>
      <c r="H68" s="15"/>
    </row>
    <row r="69" spans="2:8" ht="12.75">
      <c r="B69" s="29">
        <v>51</v>
      </c>
      <c r="C69" s="11">
        <f>$D$15*(EXP(-(B69-$D$10)*(B69-$D$10)/(2*$D$11*$D$11))/($D$11*SQRT(2*3.1415926)))</f>
        <v>0.12433630247539255</v>
      </c>
      <c r="D69" s="11">
        <f>$D$12*B69+$D$13</f>
        <v>3.5394736842105257</v>
      </c>
      <c r="E69" s="11">
        <f>-$D$12*B69+$D$14</f>
        <v>0.46052631578947434</v>
      </c>
      <c r="F69" s="11">
        <f>IF(B69&lt;$D$10,D69,E69)</f>
        <v>0.46052631578947434</v>
      </c>
      <c r="G69" s="11"/>
      <c r="H69" s="12"/>
    </row>
    <row r="70" spans="2:8" ht="12.75">
      <c r="B70" s="29">
        <v>52</v>
      </c>
      <c r="C70" s="11">
        <f>$D$15*(EXP(-(B70-$D$10)*(B70-$D$10)/(2*$D$11*$D$11))/($D$11*SQRT(2*3.1415926)))</f>
        <v>0.07957571986146555</v>
      </c>
      <c r="D70" s="11">
        <f>$D$12*B70+$D$13</f>
        <v>3.6578947368421053</v>
      </c>
      <c r="E70" s="11">
        <f>-$D$12*B70+$D$14</f>
        <v>0.3421052631578947</v>
      </c>
      <c r="F70" s="11">
        <f>IF(B70&lt;$D$10,D70,E70)</f>
        <v>0.3421052631578947</v>
      </c>
      <c r="G70" s="11"/>
      <c r="H70" s="12"/>
    </row>
    <row r="71" spans="2:8" ht="12.75">
      <c r="B71" s="29">
        <v>53</v>
      </c>
      <c r="C71" s="11">
        <f>$D$15*(EXP(-(B71-$D$10)*(B71-$D$10)/(2*$D$11*$D$11))/($D$11*SQRT(2*3.1415926)))</f>
        <v>0.049272700066191756</v>
      </c>
      <c r="D71" s="11">
        <f>$D$12*B71+$D$13</f>
        <v>3.776315789473684</v>
      </c>
      <c r="E71" s="11">
        <f>-$D$12*B71+$D$14</f>
        <v>0.22368421052631593</v>
      </c>
      <c r="F71" s="11">
        <f>IF(B71&lt;$D$10,D71,E71)</f>
        <v>0.22368421052631593</v>
      </c>
      <c r="G71" s="11"/>
      <c r="H71" s="12"/>
    </row>
    <row r="72" spans="2:8" ht="12.75">
      <c r="B72" s="29">
        <v>54</v>
      </c>
      <c r="C72" s="11">
        <f>$D$15*(EXP(-(B72-$D$10)*(B72-$D$10)/(2*$D$11*$D$11))/($D$11*SQRT(2*3.1415926)))</f>
        <v>0.029517209976194263</v>
      </c>
      <c r="D72" s="11">
        <f>$D$12*B72+$D$13</f>
        <v>3.894736842105263</v>
      </c>
      <c r="E72" s="11">
        <f>-$D$12*B72+$D$14</f>
        <v>0.10526315789473717</v>
      </c>
      <c r="F72" s="11">
        <f>IF(B72&lt;$D$10,D72,E72)</f>
        <v>0.10526315789473717</v>
      </c>
      <c r="G72" s="11"/>
      <c r="H72" s="12"/>
    </row>
    <row r="73" spans="2:8" ht="12.75">
      <c r="B73" s="29">
        <v>55</v>
      </c>
      <c r="C73" s="11">
        <f>$D$15*(EXP(-(B73-$D$10)*(B73-$D$10)/(2*$D$11*$D$11))/($D$11*SQRT(2*3.1415926)))</f>
        <v>0.017107533752532485</v>
      </c>
      <c r="D73" s="11">
        <f>$D$12*B73+$D$13</f>
        <v>4.013157894736842</v>
      </c>
      <c r="E73" s="11">
        <f>-$D$12*B73+$D$14</f>
        <v>-0.013157894736841591</v>
      </c>
      <c r="F73" s="11">
        <f>IF(B73&lt;$D$10,D73,E73)</f>
        <v>-0.013157894736841591</v>
      </c>
      <c r="G73" s="11"/>
      <c r="H73" s="12"/>
    </row>
    <row r="74" spans="2:8" ht="12.75">
      <c r="B74" s="29">
        <v>56</v>
      </c>
      <c r="C74" s="11">
        <f>$D$15*(EXP(-(B74-$D$10)*(B74-$D$10)/(2*$D$11*$D$11))/($D$11*SQRT(2*3.1415926)))</f>
        <v>0.009592739786492657</v>
      </c>
      <c r="D74" s="11">
        <f>$D$12*B74+$D$13</f>
        <v>4.13157894736842</v>
      </c>
      <c r="E74" s="11">
        <f>-$D$12*B74+$D$14</f>
        <v>-0.13157894736842035</v>
      </c>
      <c r="F74" s="11">
        <f>IF(B74&lt;$D$10,D74,E74)</f>
        <v>-0.13157894736842035</v>
      </c>
      <c r="G74" s="11"/>
      <c r="H74" s="12"/>
    </row>
    <row r="75" spans="2:8" ht="12.75">
      <c r="B75" s="29">
        <v>57</v>
      </c>
      <c r="C75" s="11">
        <f>$D$15*(EXP(-(B75-$D$10)*(B75-$D$10)/(2*$D$11*$D$11))/($D$11*SQRT(2*3.1415926)))</f>
        <v>0.005204045439086656</v>
      </c>
      <c r="D75" s="11">
        <f>$D$12*B75+$D$13</f>
        <v>4.25</v>
      </c>
      <c r="E75" s="11">
        <f>-$D$12*B75+$D$14</f>
        <v>-0.25</v>
      </c>
      <c r="F75" s="11">
        <f>IF(B75&lt;$D$10,D75,E75)</f>
        <v>-0.25</v>
      </c>
      <c r="G75" s="11"/>
      <c r="H75" s="12"/>
    </row>
    <row r="76" spans="2:8" ht="12.75">
      <c r="B76" s="29">
        <v>58</v>
      </c>
      <c r="C76" s="11">
        <f>$D$15*(EXP(-(B76-$D$10)*(B76-$D$10)/(2*$D$11*$D$11))/($D$11*SQRT(2*3.1415926)))</f>
        <v>0.002731383324159315</v>
      </c>
      <c r="D76" s="11">
        <f>$D$12*B76+$D$13</f>
        <v>4.368421052631579</v>
      </c>
      <c r="E76" s="11">
        <f>-$D$12*B76+$D$14</f>
        <v>-0.36842105263157876</v>
      </c>
      <c r="F76" s="11">
        <f>IF(B76&lt;$D$10,D76,E76)</f>
        <v>-0.36842105263157876</v>
      </c>
      <c r="G76" s="11"/>
      <c r="H76" s="12"/>
    </row>
    <row r="77" spans="2:8" ht="12.75">
      <c r="B77" s="29">
        <v>59</v>
      </c>
      <c r="C77" s="11">
        <f>$D$15*(EXP(-(B77-$D$10)*(B77-$D$10)/(2*$D$11*$D$11))/($D$11*SQRT(2*3.1415926)))</f>
        <v>0.001386971013753243</v>
      </c>
      <c r="D77" s="11">
        <f>$D$12*B77+$D$13</f>
        <v>4.4868421052631575</v>
      </c>
      <c r="E77" s="11">
        <f>-$D$12*B77+$D$14</f>
        <v>-0.4868421052631575</v>
      </c>
      <c r="F77" s="11">
        <f>IF(B77&lt;$D$10,D77,E77)</f>
        <v>-0.4868421052631575</v>
      </c>
      <c r="G77" s="11"/>
      <c r="H77" s="12"/>
    </row>
    <row r="78" spans="2:8" ht="12.75">
      <c r="B78" s="29">
        <v>60</v>
      </c>
      <c r="C78" s="11">
        <f>$D$15*(EXP(-(B78-$D$10)*(B78-$D$10)/(2*$D$11*$D$11))/($D$11*SQRT(2*3.1415926)))</f>
        <v>0.0006813892439794596</v>
      </c>
      <c r="D78" s="11">
        <f>$D$12*B78+$D$13</f>
        <v>4.605263157894736</v>
      </c>
      <c r="E78" s="11">
        <f>-$D$12*B78+$D$14</f>
        <v>-0.6052631578947363</v>
      </c>
      <c r="F78" s="11">
        <f>IF(B78&lt;$D$10,D78,E78)</f>
        <v>-0.6052631578947363</v>
      </c>
      <c r="G78" s="11"/>
      <c r="H78" s="12"/>
    </row>
    <row r="79" spans="2:8" ht="12.75">
      <c r="B79" s="29">
        <v>61</v>
      </c>
      <c r="C79" s="11">
        <f>$D$15*(EXP(-(B79-$D$10)*(B79-$D$10)/(2*$D$11*$D$11))/($D$11*SQRT(2*3.1415926)))</f>
        <v>0.00032386671802267443</v>
      </c>
      <c r="D79" s="11">
        <f>$D$12*B79+$D$13</f>
        <v>4.723684210526315</v>
      </c>
      <c r="E79" s="11">
        <f>-$D$12*B79+$D$14</f>
        <v>-0.723684210526315</v>
      </c>
      <c r="F79" s="11">
        <f>IF(B79&lt;$D$10,D79,E79)</f>
        <v>-0.723684210526315</v>
      </c>
      <c r="G79" s="11"/>
      <c r="H79" s="12"/>
    </row>
    <row r="80" spans="2:8" ht="12.75">
      <c r="B80" s="29">
        <v>62</v>
      </c>
      <c r="C80" s="11">
        <f>$D$15*(EXP(-(B80-$D$10)*(B80-$D$10)/(2*$D$11*$D$11))/($D$11*SQRT(2*3.1415926)))</f>
        <v>0.00014892942900367423</v>
      </c>
      <c r="D80" s="11">
        <f>$D$12*B80+$D$13</f>
        <v>4.842105263157895</v>
      </c>
      <c r="E80" s="11">
        <f>-$D$12*B80+$D$14</f>
        <v>-0.8421052631578947</v>
      </c>
      <c r="F80" s="11">
        <f>IF(B80&lt;$D$10,D80,E80)</f>
        <v>-0.8421052631578947</v>
      </c>
      <c r="G80" s="11"/>
      <c r="H80" s="12"/>
    </row>
    <row r="81" spans="2:8" ht="12.75">
      <c r="B81" s="29">
        <v>63</v>
      </c>
      <c r="C81" s="11">
        <f>$D$15*(EXP(-(B81-$D$10)*(B81-$D$10)/(2*$D$11*$D$11))/($D$11*SQRT(2*3.1415926)))</f>
        <v>6.625793342625885E-05</v>
      </c>
      <c r="D81" s="11">
        <f>$D$12*B81+$D$13</f>
        <v>4.9605263157894735</v>
      </c>
      <c r="E81" s="11">
        <f>-$D$12*B81+$D$14</f>
        <v>-0.9605263157894735</v>
      </c>
      <c r="F81" s="11">
        <f>IF(B81&lt;$D$10,D81,E81)</f>
        <v>-0.9605263157894735</v>
      </c>
      <c r="G81" s="11"/>
      <c r="H81" s="12"/>
    </row>
    <row r="82" spans="2:8" ht="12.75">
      <c r="B82" s="29">
        <v>64</v>
      </c>
      <c r="C82" s="11">
        <f>$D$15*(EXP(-(B82-$D$10)*(B82-$D$10)/(2*$D$11*$D$11))/($D$11*SQRT(2*3.1415926)))</f>
        <v>2.851927005048102E-05</v>
      </c>
      <c r="D82" s="11">
        <f>$D$12*B82+$D$13</f>
        <v>5.078947368421052</v>
      </c>
      <c r="E82" s="11">
        <f>-$D$12*B82+$D$14</f>
        <v>-1.0789473684210522</v>
      </c>
      <c r="F82" s="11">
        <f>IF(B82&lt;$D$10,D82,E82)</f>
        <v>-1.0789473684210522</v>
      </c>
      <c r="G82" s="11"/>
      <c r="H82" s="12"/>
    </row>
    <row r="83" spans="2:8" ht="12.75">
      <c r="B83" s="29">
        <v>65</v>
      </c>
      <c r="C83" s="11">
        <f>$D$15*(EXP(-(B83-$D$10)*(B83-$D$10)/(2*$D$11*$D$11))/($D$11*SQRT(2*3.1415926)))</f>
        <v>1.1876325242524063E-05</v>
      </c>
      <c r="D83" s="11">
        <f>$D$12*B83+$D$13</f>
        <v>5.197368421052631</v>
      </c>
      <c r="E83" s="11">
        <f>-$D$12*B83+$D$14</f>
        <v>-1.197368421052631</v>
      </c>
      <c r="F83" s="11">
        <f>IF(B83&lt;$D$10,D83,E83)</f>
        <v>-1.197368421052631</v>
      </c>
      <c r="G83" s="11"/>
      <c r="H83" s="12"/>
    </row>
    <row r="84" spans="2:8" ht="12.75">
      <c r="B84" s="29">
        <v>66</v>
      </c>
      <c r="C84" s="11">
        <f>$D$15*(EXP(-(B84-$D$10)*(B84-$D$10)/(2*$D$11*$D$11))/($D$11*SQRT(2*3.1415926)))</f>
        <v>4.784856495545083E-06</v>
      </c>
      <c r="D84" s="11">
        <f>$D$12*B84+$D$13</f>
        <v>5.31578947368421</v>
      </c>
      <c r="E84" s="11">
        <f>-$D$12*B84+$D$14</f>
        <v>-1.3157894736842097</v>
      </c>
      <c r="F84" s="11">
        <f>IF(B84&lt;$D$10,D84,E84)</f>
        <v>-1.3157894736842097</v>
      </c>
      <c r="G84" s="11"/>
      <c r="H84" s="12"/>
    </row>
    <row r="85" spans="2:8" ht="12.75">
      <c r="B85" s="29">
        <v>67</v>
      </c>
      <c r="C85" s="11">
        <f>$D$15*(EXP(-(B85-$D$10)*(B85-$D$10)/(2*$D$11*$D$11))/($D$11*SQRT(2*3.1415926)))</f>
        <v>1.8650862033125833E-06</v>
      </c>
      <c r="D85" s="11">
        <f>$D$12*B85+$D$13</f>
        <v>5.434210526315789</v>
      </c>
      <c r="E85" s="11">
        <f>-$D$12*B85+$D$14</f>
        <v>-1.4342105263157894</v>
      </c>
      <c r="F85" s="11">
        <f>IF(B85&lt;$D$10,D85,E85)</f>
        <v>-1.4342105263157894</v>
      </c>
      <c r="G85" s="11"/>
      <c r="H85" s="12"/>
    </row>
    <row r="86" spans="2:8" ht="12.75">
      <c r="B86" s="29">
        <v>68</v>
      </c>
      <c r="C86" s="11">
        <f>$D$15*(EXP(-(B86-$D$10)*(B86-$D$10)/(2*$D$11*$D$11))/($D$11*SQRT(2*3.1415926)))</f>
        <v>7.033509191743236E-07</v>
      </c>
      <c r="D86" s="11">
        <f>$D$12*B86+$D$13</f>
        <v>5.552631578947368</v>
      </c>
      <c r="E86" s="11">
        <f>-$D$12*B86+$D$14</f>
        <v>-1.5526315789473681</v>
      </c>
      <c r="F86" s="11">
        <f>IF(B86&lt;$D$10,D86,E86)</f>
        <v>-1.5526315789473681</v>
      </c>
      <c r="G86" s="11"/>
      <c r="H86" s="12"/>
    </row>
    <row r="87" spans="2:8" ht="12.75">
      <c r="B87" s="29">
        <v>69</v>
      </c>
      <c r="C87" s="11">
        <f>$D$15*(EXP(-(B87-$D$10)*(B87-$D$10)/(2*$D$11*$D$11))/($D$11*SQRT(2*3.1415926)))</f>
        <v>2.5661873917207237E-07</v>
      </c>
      <c r="D87" s="11">
        <f>$D$12*B87+$D$13</f>
        <v>5.671052631578947</v>
      </c>
      <c r="E87" s="11">
        <f>-$D$12*B87+$D$14</f>
        <v>-1.671052631578947</v>
      </c>
      <c r="F87" s="11">
        <f>IF(B87&lt;$D$10,D87,E87)</f>
        <v>-1.671052631578947</v>
      </c>
      <c r="G87" s="11"/>
      <c r="H87" s="12"/>
    </row>
    <row r="88" spans="2:8" ht="12.75">
      <c r="B88" s="29">
        <v>70</v>
      </c>
      <c r="C88" s="11">
        <f>$D$15*(EXP(-(B88-$D$10)*(B88-$D$10)/(2*$D$11*$D$11))/($D$11*SQRT(2*3.1415926)))</f>
        <v>9.058323612497683E-08</v>
      </c>
      <c r="D88" s="11">
        <f>$D$12*B88+$D$13</f>
        <v>5.789473684210526</v>
      </c>
      <c r="E88" s="11">
        <f>-$D$12*B88+$D$14</f>
        <v>-1.7894736842105257</v>
      </c>
      <c r="F88" s="11">
        <f>IF(B88&lt;$D$10,D88,E88)</f>
        <v>-1.7894736842105257</v>
      </c>
      <c r="G88" s="11"/>
      <c r="H88" s="12"/>
    </row>
    <row r="89" spans="2:8" ht="12.75">
      <c r="B89" s="29">
        <v>71</v>
      </c>
      <c r="C89" s="11">
        <f>$D$15*(EXP(-(B89-$D$10)*(B89-$D$10)/(2*$D$11*$D$11))/($D$11*SQRT(2*3.1415926)))</f>
        <v>3.093502381758012E-08</v>
      </c>
      <c r="D89" s="11">
        <f>$D$12*B89+$D$13</f>
        <v>5.907894736842104</v>
      </c>
      <c r="E89" s="11">
        <f>-$D$12*B89+$D$14</f>
        <v>-1.9078947368421044</v>
      </c>
      <c r="F89" s="11">
        <f>IF(B89&lt;$D$10,D89,E89)</f>
        <v>-1.9078947368421044</v>
      </c>
      <c r="G89" s="11"/>
      <c r="H89" s="12"/>
    </row>
    <row r="90" spans="2:8" ht="12.75">
      <c r="B90" s="29">
        <v>72</v>
      </c>
      <c r="C90" s="11">
        <f>$D$15*(EXP(-(B90-$D$10)*(B90-$D$10)/(2*$D$11*$D$11))/($D$11*SQRT(2*3.1415926)))</f>
        <v>1.0221066999183102E-08</v>
      </c>
      <c r="D90" s="11">
        <f>$D$12*B90+$D$13</f>
        <v>6.026315789473683</v>
      </c>
      <c r="E90" s="11">
        <f>-$D$12*B90+$D$14</f>
        <v>-2.026315789473683</v>
      </c>
      <c r="F90" s="11">
        <f>IF(B90&lt;$D$10,D90,E90)</f>
        <v>-2.026315789473683</v>
      </c>
      <c r="G90" s="11"/>
      <c r="H90" s="12"/>
    </row>
    <row r="91" spans="2:8" ht="12.75">
      <c r="B91" s="29">
        <v>73</v>
      </c>
      <c r="C91" s="11">
        <f>$D$15*(EXP(-(B91-$D$10)*(B91-$D$10)/(2*$D$11*$D$11))/($D$11*SQRT(2*3.1415926)))</f>
        <v>3.267271113408613E-09</v>
      </c>
      <c r="D91" s="11">
        <f>$D$12*B91+$D$13</f>
        <v>6.144736842105262</v>
      </c>
      <c r="E91" s="11">
        <f>-$D$12*B91+$D$14</f>
        <v>-2.144736842105262</v>
      </c>
      <c r="F91" s="11">
        <f>IF(B91&lt;$D$10,D91,E91)</f>
        <v>-2.144736842105262</v>
      </c>
      <c r="G91" s="11"/>
      <c r="H91" s="12"/>
    </row>
    <row r="92" spans="2:8" ht="12.75">
      <c r="B92" s="29">
        <v>74</v>
      </c>
      <c r="C92" s="11">
        <f>$D$15*(EXP(-(B92-$D$10)*(B92-$D$10)/(2*$D$11*$D$11))/($D$11*SQRT(2*3.1415926)))</f>
        <v>1.0104556781570158E-09</v>
      </c>
      <c r="D92" s="11">
        <f>$D$12*B92+$D$13</f>
        <v>6.2631578947368425</v>
      </c>
      <c r="E92" s="11">
        <f>-$D$12*B92+$D$14</f>
        <v>-2.2631578947368425</v>
      </c>
      <c r="F92" s="11">
        <f>IF(B92&lt;$D$10,D92,E92)</f>
        <v>-2.2631578947368425</v>
      </c>
      <c r="G92" s="11"/>
      <c r="H92" s="12"/>
    </row>
    <row r="93" spans="2:8" ht="12.75">
      <c r="B93" s="29">
        <v>75</v>
      </c>
      <c r="C93" s="11">
        <f>$D$15*(EXP(-(B93-$D$10)*(B93-$D$10)/(2*$D$11*$D$11))/($D$11*SQRT(2*3.1415926)))</f>
        <v>3.023378511000568E-10</v>
      </c>
      <c r="D93" s="11">
        <f>$D$12*B93+$D$13</f>
        <v>6.381578947368421</v>
      </c>
      <c r="E93" s="11">
        <f>-$D$12*B93+$D$14</f>
        <v>-2.3815789473684212</v>
      </c>
      <c r="F93" s="11">
        <f>IF(B93&lt;$D$10,D93,E93)</f>
        <v>-2.3815789473684212</v>
      </c>
      <c r="G93" s="11"/>
      <c r="H93" s="12"/>
    </row>
    <row r="94" spans="2:8" ht="12.75">
      <c r="B94" s="29">
        <v>76</v>
      </c>
      <c r="C94" s="11">
        <f>$D$15*(EXP(-(B94-$D$10)*(B94-$D$10)/(2*$D$11*$D$11))/($D$11*SQRT(2*3.1415926)))</f>
        <v>8.752073028508444E-11</v>
      </c>
      <c r="D94" s="11">
        <f>$D$12*B94+$D$13</f>
        <v>6.5</v>
      </c>
      <c r="E94" s="11">
        <f>-$D$12*B94+$D$14</f>
        <v>-2.5</v>
      </c>
      <c r="F94" s="11">
        <f>IF(B94&lt;$D$10,D94,E94)</f>
        <v>-2.5</v>
      </c>
      <c r="G94" s="11"/>
      <c r="H94" s="12"/>
    </row>
    <row r="95" spans="2:8" ht="12.75">
      <c r="B95" s="29">
        <v>77</v>
      </c>
      <c r="C95" s="11">
        <f>$D$15*(EXP(-(B95-$D$10)*(B95-$D$10)/(2*$D$11*$D$11))/($D$11*SQRT(2*3.1415926)))</f>
        <v>2.451164743568877E-11</v>
      </c>
      <c r="D95" s="11">
        <f>$D$12*B95+$D$13</f>
        <v>6.618421052631579</v>
      </c>
      <c r="E95" s="11">
        <f>-$D$12*B95+$D$14</f>
        <v>-2.6184210526315788</v>
      </c>
      <c r="F95" s="11">
        <f>IF(B95&lt;$D$10,D95,E95)</f>
        <v>-2.6184210526315788</v>
      </c>
      <c r="G95" s="11"/>
      <c r="H95" s="12"/>
    </row>
    <row r="96" spans="2:8" ht="12.75">
      <c r="B96" s="29">
        <v>78</v>
      </c>
      <c r="C96" s="11">
        <f>$D$15*(EXP(-(B96-$D$10)*(B96-$D$10)/(2*$D$11*$D$11))/($D$11*SQRT(2*3.1415926)))</f>
        <v>6.641668992209979E-12</v>
      </c>
      <c r="D96" s="11">
        <f>$D$12*B96+$D$13</f>
        <v>6.7368421052631575</v>
      </c>
      <c r="E96" s="11">
        <f>-$D$12*B96+$D$14</f>
        <v>-2.7368421052631575</v>
      </c>
      <c r="F96" s="11">
        <f>IF(B96&lt;$D$10,D96,E96)</f>
        <v>-2.7368421052631575</v>
      </c>
      <c r="G96" s="11"/>
      <c r="H96" s="12"/>
    </row>
    <row r="97" spans="2:8" ht="12.75">
      <c r="B97" s="29">
        <v>79</v>
      </c>
      <c r="C97" s="11">
        <f>$D$15*(EXP(-(B97-$D$10)*(B97-$D$10)/(2*$D$11*$D$11))/($D$11*SQRT(2*3.1415926)))</f>
        <v>1.741105595130681E-12</v>
      </c>
      <c r="D97" s="11">
        <f>$D$12*B97+$D$13</f>
        <v>6.855263157894736</v>
      </c>
      <c r="E97" s="11">
        <f>-$D$12*B97+$D$14</f>
        <v>-2.8552631578947363</v>
      </c>
      <c r="F97" s="11">
        <f>IF(B97&lt;$D$10,D97,E97)</f>
        <v>-2.8552631578947363</v>
      </c>
      <c r="G97" s="11"/>
      <c r="H97" s="12"/>
    </row>
    <row r="98" spans="2:8" ht="12.75">
      <c r="B98" s="29">
        <v>80</v>
      </c>
      <c r="C98" s="11">
        <f>$D$15*(EXP(-(B98-$D$10)*(B98-$D$10)/(2*$D$11*$D$11))/($D$11*SQRT(2*3.1415926)))</f>
        <v>4.4158687077316953E-13</v>
      </c>
      <c r="D98" s="11">
        <f>$D$12*B98+$D$13</f>
        <v>6.973684210526315</v>
      </c>
      <c r="E98" s="11">
        <f>-$D$12*B98+$D$14</f>
        <v>-2.973684210526315</v>
      </c>
      <c r="F98" s="11">
        <f>IF(B98&lt;$D$10,D98,E98)</f>
        <v>-2.973684210526315</v>
      </c>
      <c r="G98" s="11"/>
      <c r="H98" s="12"/>
    </row>
    <row r="99" spans="2:8" ht="12.75">
      <c r="B99" s="29">
        <v>81</v>
      </c>
      <c r="C99" s="11">
        <f>$D$15*(EXP(-(B99-$D$10)*(B99-$D$10)/(2*$D$11*$D$11))/($D$11*SQRT(2*3.1415926)))</f>
        <v>1.0835534805108355E-13</v>
      </c>
      <c r="D99" s="11">
        <f>$D$12*B99+$D$13</f>
        <v>7.092105263157894</v>
      </c>
      <c r="E99" s="11">
        <f>-$D$12*B99+$D$14</f>
        <v>-3.092105263157894</v>
      </c>
      <c r="F99" s="11">
        <f>IF(B99&lt;$D$10,D99,E99)</f>
        <v>-3.092105263157894</v>
      </c>
      <c r="G99" s="11"/>
      <c r="H99" s="12"/>
    </row>
    <row r="100" spans="2:8" ht="12.75">
      <c r="B100" s="29">
        <v>82</v>
      </c>
      <c r="C100" s="11">
        <f>$D$15*(EXP(-(B100-$D$10)*(B100-$D$10)/(2*$D$11*$D$11))/($D$11*SQRT(2*3.1415926)))</f>
        <v>2.572336073047076E-14</v>
      </c>
      <c r="D100" s="11">
        <f>$D$12*B100+$D$13</f>
        <v>7.210526315789473</v>
      </c>
      <c r="E100" s="11">
        <f>-$D$12*B100+$D$14</f>
        <v>-3.2105263157894726</v>
      </c>
      <c r="F100" s="11">
        <f>IF(B100&lt;$D$10,D100,E100)</f>
        <v>-3.2105263157894726</v>
      </c>
      <c r="G100" s="11"/>
      <c r="H100" s="12"/>
    </row>
    <row r="101" spans="2:8" ht="12.75">
      <c r="B101" s="1">
        <v>83</v>
      </c>
      <c r="C101" s="11">
        <f>$D$15*(EXP(-(B101-$D$10)*(B101-$D$10)/(2*$D$11*$D$11))/($D$11*SQRT(2*3.1415926)))</f>
        <v>5.908105234445297E-15</v>
      </c>
      <c r="D101" s="11">
        <f>$D$12*B101+$D$13</f>
        <v>7.328947368421051</v>
      </c>
      <c r="E101" s="11">
        <f>-$D$12*B101+$D$14</f>
        <v>-3.3289473684210513</v>
      </c>
      <c r="F101" s="11">
        <f>IF(B101&lt;$D$10,D101,E101)</f>
        <v>-3.3289473684210513</v>
      </c>
      <c r="G101" s="11"/>
      <c r="H101" s="12"/>
    </row>
    <row r="102" spans="2:8" ht="12.75">
      <c r="B102" s="1">
        <v>84</v>
      </c>
      <c r="C102" s="11">
        <f>$D$15*(EXP(-(B102-$D$10)*(B102-$D$10)/(2*$D$11*$D$11))/($D$11*SQRT(2*3.1415926)))</f>
        <v>1.3128402832379384E-15</v>
      </c>
      <c r="D102" s="11">
        <f>$D$12*B102+$D$13</f>
        <v>7.447368421052632</v>
      </c>
      <c r="E102" s="11">
        <f>-$D$12*B102+$D$14</f>
        <v>-3.447368421052632</v>
      </c>
      <c r="F102" s="11">
        <f>IF(B102&lt;$D$10,D102,E102)</f>
        <v>-3.447368421052632</v>
      </c>
      <c r="G102" s="11"/>
      <c r="H102" s="12"/>
    </row>
    <row r="103" spans="2:8" ht="12.75">
      <c r="B103" s="1">
        <v>85</v>
      </c>
      <c r="C103" s="11">
        <f>$D$15*(EXP(-(B103-$D$10)*(B103-$D$10)/(2*$D$11*$D$11))/($D$11*SQRT(2*3.1415926)))</f>
        <v>2.8224010409553716E-16</v>
      </c>
      <c r="D103" s="11">
        <f>$D$12*B103+$D$13</f>
        <v>7.565789473684211</v>
      </c>
      <c r="E103" s="11">
        <f>-$D$12*B103+$D$14</f>
        <v>-3.5657894736842106</v>
      </c>
      <c r="F103" s="11">
        <f>IF(B103&lt;$D$10,D103,E103)</f>
        <v>-3.5657894736842106</v>
      </c>
      <c r="G103" s="11"/>
      <c r="H103" s="12"/>
    </row>
    <row r="104" spans="2:8" ht="12.75">
      <c r="B104" s="1">
        <v>86</v>
      </c>
      <c r="C104" s="11">
        <f>$D$15*(EXP(-(B104-$D$10)*(B104-$D$10)/(2*$D$11*$D$11))/($D$11*SQRT(2*3.1415926)))</f>
        <v>5.87041373757603E-17</v>
      </c>
      <c r="D104" s="11">
        <f>$D$12*B104+$D$13</f>
        <v>7.684210526315789</v>
      </c>
      <c r="E104" s="11">
        <f>-$D$12*B104+$D$14</f>
        <v>-3.6842105263157894</v>
      </c>
      <c r="F104" s="11">
        <f>IF(B104&lt;$D$10,D104,E104)</f>
        <v>-3.6842105263157894</v>
      </c>
      <c r="G104" s="11"/>
      <c r="H104" s="12"/>
    </row>
    <row r="105" spans="2:8" ht="12.75">
      <c r="B105" s="1">
        <v>87</v>
      </c>
      <c r="C105" s="11">
        <f>$D$15*(EXP(-(B105-$D$10)*(B105-$D$10)/(2*$D$11*$D$11))/($D$11*SQRT(2*3.1415926)))</f>
        <v>1.1813044920942676E-17</v>
      </c>
      <c r="D105" s="11">
        <f>$D$12*B105+$D$13</f>
        <v>7.802631578947368</v>
      </c>
      <c r="E105" s="11">
        <f>-$D$12*B105+$D$14</f>
        <v>-3.802631578947368</v>
      </c>
      <c r="F105" s="11">
        <f>IF(B105&lt;$D$10,D105,E105)</f>
        <v>-3.802631578947368</v>
      </c>
      <c r="G105" s="11"/>
      <c r="H105" s="12"/>
    </row>
    <row r="106" spans="2:8" ht="12.75">
      <c r="B106" s="1">
        <v>88</v>
      </c>
      <c r="C106" s="11">
        <f>$D$15*(EXP(-(B106-$D$10)*(B106-$D$10)/(2*$D$11*$D$11))/($D$11*SQRT(2*3.1415926)))</f>
        <v>2.2998428310305856E-18</v>
      </c>
      <c r="D106" s="11">
        <f>$D$12*B106+$D$13</f>
        <v>7.921052631578947</v>
      </c>
      <c r="E106" s="11">
        <f>-$D$12*B106+$D$14</f>
        <v>-3.921052631578947</v>
      </c>
      <c r="F106" s="11">
        <f>IF(B106&lt;$D$10,D106,E106)</f>
        <v>-3.921052631578947</v>
      </c>
      <c r="G106" s="11"/>
      <c r="H106" s="12"/>
    </row>
    <row r="107" spans="2:8" ht="12.75">
      <c r="B107" s="1">
        <v>89</v>
      </c>
      <c r="C107" s="11">
        <f>$D$15*(EXP(-(B107-$D$10)*(B107-$D$10)/(2*$D$11*$D$11))/($D$11*SQRT(2*3.1415926)))</f>
        <v>4.3318919721735615E-19</v>
      </c>
      <c r="D107" s="11">
        <f>$D$12*B107+$D$13</f>
        <v>8.039473684210526</v>
      </c>
      <c r="E107" s="11">
        <f>-$D$12*B107+$D$14</f>
        <v>-4.039473684210526</v>
      </c>
      <c r="F107" s="11">
        <f>IF(B107&lt;$D$10,D107,E107)</f>
        <v>-4.039473684210526</v>
      </c>
      <c r="G107" s="11"/>
      <c r="H107" s="12"/>
    </row>
    <row r="108" spans="2:8" ht="12.75">
      <c r="B108" s="1">
        <v>90</v>
      </c>
      <c r="C108" s="11">
        <f>$D$15*(EXP(-(B108-$D$10)*(B108-$D$10)/(2*$D$11*$D$11))/($D$11*SQRT(2*3.1415926)))</f>
        <v>7.894056588869435E-20</v>
      </c>
      <c r="D108" s="11">
        <f>$D$12*B108+$D$13</f>
        <v>8.157894736842104</v>
      </c>
      <c r="E108" s="11">
        <f>-$D$12*B108+$D$14</f>
        <v>-4.157894736842104</v>
      </c>
      <c r="F108" s="11">
        <f>IF(B108&lt;$D$10,D108,E108)</f>
        <v>-4.157894736842104</v>
      </c>
      <c r="G108" s="11"/>
      <c r="H108" s="12"/>
    </row>
    <row r="109" spans="2:8" ht="12.75">
      <c r="B109" s="1">
        <v>91</v>
      </c>
      <c r="C109" s="11">
        <f>$D$15*(EXP(-(B109-$D$10)*(B109-$D$10)/(2*$D$11*$D$11))/($D$11*SQRT(2*3.1415926)))</f>
        <v>1.3917653199719728E-20</v>
      </c>
      <c r="D109" s="11">
        <f>$D$12*B109+$D$13</f>
        <v>8.276315789473683</v>
      </c>
      <c r="E109" s="11">
        <f>-$D$12*B109+$D$14</f>
        <v>-4.276315789473683</v>
      </c>
      <c r="F109" s="11">
        <f>IF(B109&lt;$D$10,D109,E109)</f>
        <v>-4.276315789473683</v>
      </c>
      <c r="G109" s="11"/>
      <c r="H109" s="12"/>
    </row>
    <row r="110" spans="2:8" ht="12.75">
      <c r="B110" s="1">
        <v>92</v>
      </c>
      <c r="C110" s="11">
        <f>$D$15*(EXP(-(B110-$D$10)*(B110-$D$10)/(2*$D$11*$D$11))/($D$11*SQRT(2*3.1415926)))</f>
        <v>2.373968452620021E-21</v>
      </c>
      <c r="D110" s="11">
        <f>$D$12*B110+$D$13</f>
        <v>8.394736842105262</v>
      </c>
      <c r="E110" s="11">
        <f>-$D$12*B110+$D$14</f>
        <v>-4.394736842105262</v>
      </c>
      <c r="F110" s="11">
        <f>IF(B110&lt;$D$10,D110,E110)</f>
        <v>-4.394736842105262</v>
      </c>
      <c r="G110" s="11"/>
      <c r="H110" s="12"/>
    </row>
    <row r="111" spans="2:8" ht="12.75">
      <c r="B111" s="1">
        <v>93</v>
      </c>
      <c r="C111" s="11">
        <f>$D$15*(EXP(-(B111-$D$10)*(B111-$D$10)/(2*$D$11*$D$11))/($D$11*SQRT(2*3.1415926)))</f>
        <v>3.9176626289100596E-22</v>
      </c>
      <c r="D111" s="11">
        <f>$D$12*B111+$D$13</f>
        <v>8.51315789473684</v>
      </c>
      <c r="E111" s="11">
        <f>-$D$12*B111+$D$14</f>
        <v>-4.513157894736841</v>
      </c>
      <c r="F111" s="11">
        <f>IF(B111&lt;$D$10,D111,E111)</f>
        <v>-4.513157894736841</v>
      </c>
      <c r="G111" s="11"/>
      <c r="H111" s="12"/>
    </row>
    <row r="112" spans="2:8" ht="12.75">
      <c r="B112" s="1">
        <v>94</v>
      </c>
      <c r="C112" s="11">
        <f>$D$15*(EXP(-(B112-$D$10)*(B112-$D$10)/(2*$D$11*$D$11))/($D$11*SQRT(2*3.1415926)))</f>
        <v>6.254927524373906E-23</v>
      </c>
      <c r="D112" s="11">
        <f>$D$12*B112+$D$13</f>
        <v>8.631578947368421</v>
      </c>
      <c r="E112" s="11">
        <f>-$D$12*B112+$D$14</f>
        <v>-4.631578947368421</v>
      </c>
      <c r="F112" s="11">
        <f>IF(B112&lt;$D$10,D112,E112)</f>
        <v>-4.631578947368421</v>
      </c>
      <c r="G112" s="11"/>
      <c r="H112" s="12"/>
    </row>
    <row r="113" spans="2:8" ht="12.75">
      <c r="B113" s="1">
        <v>95</v>
      </c>
      <c r="C113" s="11">
        <f>$D$15*(EXP(-(B113-$D$10)*(B113-$D$10)/(2*$D$11*$D$11))/($D$11*SQRT(2*3.1415926)))</f>
        <v>9.661858828018311E-24</v>
      </c>
      <c r="D113" s="11">
        <f>$D$12*B113+$D$13</f>
        <v>8.75</v>
      </c>
      <c r="E113" s="11">
        <f>-$D$12*B113+$D$14</f>
        <v>-4.75</v>
      </c>
      <c r="F113" s="11">
        <f>IF(B113&lt;$D$10,D113,E113)</f>
        <v>-4.75</v>
      </c>
      <c r="G113" s="11"/>
      <c r="H113" s="12"/>
    </row>
    <row r="114" spans="2:8" ht="12.75">
      <c r="B114" s="1">
        <v>96</v>
      </c>
      <c r="C114" s="11">
        <f>$D$15*(EXP(-(B114-$D$10)*(B114-$D$10)/(2*$D$11*$D$11))/($D$11*SQRT(2*3.1415926)))</f>
        <v>1.4439170708941666E-24</v>
      </c>
      <c r="D114" s="11">
        <f>$D$12*B114+$D$13</f>
        <v>8.868421052631579</v>
      </c>
      <c r="E114" s="11">
        <f>-$D$12*B114+$D$14</f>
        <v>-4.868421052631579</v>
      </c>
      <c r="F114" s="11">
        <f>IF(B114&lt;$D$10,D114,E114)</f>
        <v>-4.868421052631579</v>
      </c>
      <c r="G114" s="11"/>
      <c r="H114" s="12"/>
    </row>
    <row r="115" spans="2:8" ht="12.75">
      <c r="B115" s="1">
        <v>97</v>
      </c>
      <c r="C115" s="11">
        <f>$D$15*(EXP(-(B115-$D$10)*(B115-$D$10)/(2*$D$11*$D$11))/($D$11*SQRT(2*3.1415926)))</f>
        <v>2.0876946192302767E-25</v>
      </c>
      <c r="D115" s="11">
        <f>$D$12*B115+$D$13</f>
        <v>8.986842105263158</v>
      </c>
      <c r="E115" s="11">
        <f>-$D$12*B115+$D$14</f>
        <v>-4.9868421052631575</v>
      </c>
      <c r="F115" s="11">
        <f>IF(B115&lt;$D$10,D115,E115)</f>
        <v>-4.9868421052631575</v>
      </c>
      <c r="G115" s="11"/>
      <c r="H115" s="12"/>
    </row>
    <row r="116" spans="2:8" ht="12.75">
      <c r="B116" s="1">
        <v>98</v>
      </c>
      <c r="C116" s="11">
        <f>$D$15*(EXP(-(B116-$D$10)*(B116-$D$10)/(2*$D$11*$D$11))/($D$11*SQRT(2*3.1415926)))</f>
        <v>2.920349638720523E-26</v>
      </c>
      <c r="D116" s="11">
        <f>$D$12*B116+$D$13</f>
        <v>9.105263157894736</v>
      </c>
      <c r="E116" s="11">
        <f>-$D$12*B116+$D$14</f>
        <v>-5.105263157894736</v>
      </c>
      <c r="F116" s="11">
        <f>IF(B116&lt;$D$10,D116,E116)</f>
        <v>-5.105263157894736</v>
      </c>
      <c r="G116" s="11"/>
      <c r="H116" s="12"/>
    </row>
    <row r="117" spans="2:8" ht="12.75">
      <c r="B117" s="1">
        <v>99</v>
      </c>
      <c r="C117" s="11">
        <f>$D$15*(EXP(-(B117-$D$10)*(B117-$D$10)/(2*$D$11*$D$11))/($D$11*SQRT(2*3.1415926)))</f>
        <v>3.952263455061816E-27</v>
      </c>
      <c r="D117" s="11">
        <f>$D$12*B117+$D$13</f>
        <v>9.223684210526315</v>
      </c>
      <c r="E117" s="11">
        <f>-$D$12*B117+$D$14</f>
        <v>-5.223684210526315</v>
      </c>
      <c r="F117" s="11">
        <f>IF(B117&lt;$D$10,D117,E117)</f>
        <v>-5.223684210526315</v>
      </c>
      <c r="G117" s="11"/>
      <c r="H117" s="12"/>
    </row>
    <row r="118" spans="2:8" ht="12.75">
      <c r="B118" s="1">
        <v>100</v>
      </c>
      <c r="C118" s="11">
        <f>$D$15*(EXP(-(B118-$D$10)*(B118-$D$10)/(2*$D$11*$D$11))/($D$11*SQRT(2*3.1415926)))</f>
        <v>5.174877581631693E-28</v>
      </c>
      <c r="D118" s="11">
        <f>$D$12*B118+$D$13</f>
        <v>9.342105263157894</v>
      </c>
      <c r="E118" s="11">
        <f>-$D$12*B118+$D$14</f>
        <v>-5.342105263157894</v>
      </c>
      <c r="F118" s="11">
        <f>IF(B118&lt;$D$10,D118,E118)</f>
        <v>-5.342105263157894</v>
      </c>
      <c r="G118" s="11"/>
      <c r="H118" s="12"/>
    </row>
    <row r="120" spans="2:7" ht="12.75">
      <c r="B120" s="2"/>
      <c r="F120" s="11"/>
      <c r="G120" s="11"/>
    </row>
    <row r="121" spans="2:6" ht="12.75">
      <c r="B121" s="4"/>
      <c r="C121" s="4"/>
      <c r="D121" s="4"/>
      <c r="E121" s="4"/>
      <c r="F121" s="4"/>
    </row>
  </sheetData>
  <sheetProtection selectLockedCells="1" selectUnlockedCells="1"/>
  <mergeCells count="7">
    <mergeCell ref="B2:Q2"/>
    <mergeCell ref="B3:Q3"/>
    <mergeCell ref="B4:Q4"/>
    <mergeCell ref="B5:Q5"/>
    <mergeCell ref="B6:Q6"/>
    <mergeCell ref="I19:J19"/>
    <mergeCell ref="B121:F12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23"/>
  <sheetViews>
    <sheetView workbookViewId="0" topLeftCell="A1">
      <selection activeCell="D43" sqref="D43"/>
    </sheetView>
  </sheetViews>
  <sheetFormatPr defaultColWidth="9.140625" defaultRowHeight="12.75"/>
  <cols>
    <col min="1" max="1" width="6.421875" style="1" customWidth="1"/>
    <col min="2" max="2" width="9.140625" style="1" customWidth="1"/>
    <col min="3" max="3" width="13.28125" style="1" customWidth="1"/>
    <col min="4" max="4" width="11.28125" style="1" customWidth="1"/>
    <col min="5" max="5" width="8.28125" style="1" customWidth="1"/>
    <col min="6" max="8" width="12.00390625" style="1" customWidth="1"/>
    <col min="9" max="16384" width="9.140625" style="1" customWidth="1"/>
  </cols>
  <sheetData>
    <row r="2" spans="2:17" ht="12.75">
      <c r="B2" s="3" t="s">
        <v>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.75">
      <c r="B3" s="3" t="s">
        <v>52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2.75">
      <c r="B4" s="3" t="s">
        <v>53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2.75">
      <c r="B5" s="3" t="s">
        <v>54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12.75">
      <c r="B6" s="3" t="s">
        <v>55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2.75">
      <c r="B7" s="3" t="s">
        <v>56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2.75">
      <c r="B9" s="30" t="s">
        <v>57</v>
      </c>
      <c r="C9" s="30"/>
      <c r="D9" s="3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12.75">
      <c r="B10"/>
      <c r="C10" s="22" t="s">
        <v>40</v>
      </c>
      <c r="D10" s="22" t="s">
        <v>41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2.75">
      <c r="B11" s="23" t="s">
        <v>42</v>
      </c>
      <c r="C11" s="23" t="s">
        <v>43</v>
      </c>
      <c r="D11" s="24">
        <v>38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2.75">
      <c r="B12" s="23" t="s">
        <v>58</v>
      </c>
      <c r="C12" s="23" t="s">
        <v>43</v>
      </c>
      <c r="D12" s="24">
        <v>0.15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2.75">
      <c r="B13" s="23" t="s">
        <v>44</v>
      </c>
      <c r="C13" s="22"/>
      <c r="D13" s="34">
        <f>D11*D12</f>
        <v>5.7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2.75">
      <c r="B14" s="23" t="s">
        <v>29</v>
      </c>
      <c r="C14" s="22"/>
      <c r="D14" s="27">
        <f>1/(3*D13)</f>
        <v>0.05847953216374269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23" t="s">
        <v>45</v>
      </c>
      <c r="C15" s="22"/>
      <c r="D15" s="28">
        <f>$D$14*(3*$D$13-$D$11)</f>
        <v>-1.222222222222222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23" t="s">
        <v>46</v>
      </c>
      <c r="C16" s="22"/>
      <c r="D16" s="28">
        <f>$D$14*(3*$D$13+$D$11)</f>
        <v>3.2222222222222223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2.75">
      <c r="B17" s="23" t="s">
        <v>47</v>
      </c>
      <c r="C17" s="35">
        <v>0.41</v>
      </c>
      <c r="D17" s="28">
        <f>D13/C17</f>
        <v>13.902439024390246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5:13" ht="12.75">
      <c r="E18" s="2"/>
      <c r="F18" s="6"/>
      <c r="G18" s="6"/>
      <c r="H18" s="7"/>
      <c r="J18" s="2"/>
      <c r="M18" s="2"/>
    </row>
    <row r="19" spans="2:8" ht="12.75">
      <c r="B19" s="2" t="s">
        <v>12</v>
      </c>
      <c r="C19" s="2" t="s">
        <v>16</v>
      </c>
      <c r="D19" s="2" t="s">
        <v>48</v>
      </c>
      <c r="E19" s="2" t="s">
        <v>49</v>
      </c>
      <c r="F19" s="2" t="s">
        <v>50</v>
      </c>
      <c r="G19" s="2"/>
      <c r="H19" s="2"/>
    </row>
    <row r="20" spans="2:8" ht="12.75">
      <c r="B20" s="29">
        <v>0</v>
      </c>
      <c r="C20" s="11">
        <f>$D$17*(EXP(-(B20-$D$11)*(B20-$D$11)/(2*$D$13*$D$13))/($D$13*SQRT(2*3.1415926)))</f>
        <v>2.1733903081351142E-10</v>
      </c>
      <c r="D20" s="11">
        <f>$D$14*B20+$D$15</f>
        <v>-1.222222222222222</v>
      </c>
      <c r="E20" s="11">
        <f>-$D$14*B20+$D$16</f>
        <v>3.2222222222222223</v>
      </c>
      <c r="F20" s="11">
        <f>IF(B20&lt;$D$11,D20,E20)</f>
        <v>-1.222222222222222</v>
      </c>
      <c r="G20" s="11"/>
      <c r="H20" s="12"/>
    </row>
    <row r="21" spans="2:11" ht="12.75">
      <c r="B21" s="29">
        <v>1</v>
      </c>
      <c r="C21" s="11">
        <f>$D$17*(EXP(-(B21-$D$11)*(B21-$D$11)/(2*$D$13*$D$13))/($D$13*SQRT(2*3.1415926)))</f>
        <v>6.892884137421548E-10</v>
      </c>
      <c r="D21" s="11">
        <f>$D$14*B21+$D$15</f>
        <v>-1.1637426900584793</v>
      </c>
      <c r="E21" s="11">
        <f>-$D$14*B21+$D$16</f>
        <v>3.1637426900584797</v>
      </c>
      <c r="F21" s="11">
        <f>IF(B21&lt;$D$11,D21,E21)</f>
        <v>-1.1637426900584793</v>
      </c>
      <c r="G21" s="11"/>
      <c r="H21" s="12"/>
      <c r="I21" s="30"/>
      <c r="J21" s="30"/>
      <c r="K21"/>
    </row>
    <row r="22" spans="2:11" ht="12.75">
      <c r="B22" s="29">
        <v>2</v>
      </c>
      <c r="C22" s="11">
        <f>$D$17*(EXP(-(B22-$D$11)*(B22-$D$11)/(2*$D$13*$D$13))/($D$13*SQRT(2*3.1415926)))</f>
        <v>2.1198113388266386E-09</v>
      </c>
      <c r="D22" s="11">
        <f>$D$14*B22+$D$15</f>
        <v>-1.1052631578947367</v>
      </c>
      <c r="E22" s="11">
        <f>-$D$14*B22+$D$16</f>
        <v>3.105263157894737</v>
      </c>
      <c r="F22" s="11">
        <f>IF(B22&lt;$D$11,D22,E22)</f>
        <v>-1.1052631578947367</v>
      </c>
      <c r="G22" s="11"/>
      <c r="H22" s="12"/>
      <c r="I22"/>
      <c r="J22" s="22"/>
      <c r="K22" s="22"/>
    </row>
    <row r="23" spans="2:11" ht="12.75">
      <c r="B23" s="29">
        <v>3</v>
      </c>
      <c r="C23" s="11">
        <f>$D$17*(EXP(-(B23-$D$11)*(B23-$D$11)/(2*$D$13*$D$13))/($D$13*SQRT(2*3.1415926)))</f>
        <v>6.321591423853324E-09</v>
      </c>
      <c r="D23" s="11">
        <f>$D$14*B23+$D$15</f>
        <v>-1.0467836257309941</v>
      </c>
      <c r="E23" s="11">
        <f>-$D$14*B23+$D$16</f>
        <v>3.046783625730994</v>
      </c>
      <c r="F23" s="11">
        <f>IF(B23&lt;$D$11,D23,E23)</f>
        <v>-1.0467836257309941</v>
      </c>
      <c r="G23" s="11"/>
      <c r="H23" s="12"/>
      <c r="I23" s="23"/>
      <c r="J23" s="23"/>
      <c r="K23" s="31"/>
    </row>
    <row r="24" spans="2:11" ht="12.75">
      <c r="B24" s="29">
        <v>4</v>
      </c>
      <c r="C24" s="11">
        <f>$D$17*(EXP(-(B24-$D$11)*(B24-$D$11)/(2*$D$13*$D$13))/($D$13*SQRT(2*3.1415926)))</f>
        <v>1.8280522948838075E-08</v>
      </c>
      <c r="D24" s="11">
        <f>$D$14*B24+$D$15</f>
        <v>-0.9883040935672514</v>
      </c>
      <c r="E24" s="11">
        <f>-$D$14*B24+$D$16</f>
        <v>2.9883040935672516</v>
      </c>
      <c r="F24" s="11">
        <f>IF(B24&lt;$D$11,D24,E24)</f>
        <v>-0.9883040935672514</v>
      </c>
      <c r="G24" s="11"/>
      <c r="H24" s="12"/>
      <c r="I24" s="23"/>
      <c r="J24" s="22"/>
      <c r="K24" s="27"/>
    </row>
    <row r="25" spans="2:11" ht="12.75">
      <c r="B25" s="29">
        <v>5</v>
      </c>
      <c r="C25" s="11">
        <f>$D$17*(EXP(-(B25-$D$11)*(B25-$D$11)/(2*$D$13*$D$13))/($D$13*SQRT(2*3.1415926)))</f>
        <v>5.1260612075507945E-08</v>
      </c>
      <c r="D25" s="11">
        <f>$D$14*B25+$D$15</f>
        <v>-0.9298245614035087</v>
      </c>
      <c r="E25" s="11">
        <f>-$D$14*B25+$D$16</f>
        <v>2.929824561403509</v>
      </c>
      <c r="F25" s="11">
        <f>IF(B25&lt;$D$11,D25,E25)</f>
        <v>-0.9298245614035087</v>
      </c>
      <c r="G25" s="11"/>
      <c r="H25" s="12"/>
      <c r="I25" s="23"/>
      <c r="J25" s="22"/>
      <c r="K25" s="23"/>
    </row>
    <row r="26" spans="2:11" ht="12.75">
      <c r="B26" s="29">
        <v>6</v>
      </c>
      <c r="C26" s="11">
        <f>$D$17*(EXP(-(B26-$D$11)*(B26-$D$11)/(2*$D$13*$D$13))/($D$13*SQRT(2*3.1415926)))</f>
        <v>1.393836842067105E-07</v>
      </c>
      <c r="D26" s="11">
        <f>$D$14*B26+$D$15</f>
        <v>-0.871345029239766</v>
      </c>
      <c r="E26" s="11">
        <f>-$D$14*B26+$D$16</f>
        <v>2.871345029239766</v>
      </c>
      <c r="F26" s="11">
        <f>IF(B26&lt;$D$11,D26,E26)</f>
        <v>-0.871345029239766</v>
      </c>
      <c r="G26" s="11"/>
      <c r="H26" s="12"/>
      <c r="I26" s="23"/>
      <c r="J26" s="22"/>
      <c r="K26" s="23"/>
    </row>
    <row r="27" spans="2:8" ht="12.75">
      <c r="B27" s="29">
        <v>7</v>
      </c>
      <c r="C27" s="11">
        <f>$D$17*(EXP(-(B27-$D$11)*(B27-$D$11)/(2*$D$13*$D$13))/($D$13*SQRT(2*3.1415926)))</f>
        <v>3.6751330951170126E-07</v>
      </c>
      <c r="D27" s="11">
        <f>$D$14*B27+$D$15</f>
        <v>-0.8128654970760233</v>
      </c>
      <c r="E27" s="11">
        <f>-$D$14*B27+$D$16</f>
        <v>2.8128654970760234</v>
      </c>
      <c r="F27" s="11">
        <f>IF(B27&lt;$D$11,D27,E27)</f>
        <v>-0.8128654970760233</v>
      </c>
      <c r="G27" s="11"/>
      <c r="H27" s="12"/>
    </row>
    <row r="28" spans="2:8" ht="12.75">
      <c r="B28" s="29">
        <v>8</v>
      </c>
      <c r="C28" s="11">
        <f>$D$17*(EXP(-(B28-$D$11)*(B28-$D$11)/(2*$D$13*$D$13))/($D$13*SQRT(2*3.1415926)))</f>
        <v>9.396523055154955E-07</v>
      </c>
      <c r="D28" s="11">
        <f>$D$14*B28+$D$15</f>
        <v>-0.7543859649122806</v>
      </c>
      <c r="E28" s="11">
        <f>-$D$14*B28+$D$16</f>
        <v>2.754385964912281</v>
      </c>
      <c r="F28" s="11">
        <f>IF(B28&lt;$D$11,D28,E28)</f>
        <v>-0.7543859649122806</v>
      </c>
      <c r="G28" s="11"/>
      <c r="H28" s="12"/>
    </row>
    <row r="29" spans="2:8" ht="12.75">
      <c r="B29" s="29">
        <v>9</v>
      </c>
      <c r="C29" s="11">
        <f>$D$17*(EXP(-(B29-$D$11)*(B29-$D$11)/(2*$D$13*$D$13))/($D$13*SQRT(2*3.1415926)))</f>
        <v>2.3296692942413202E-06</v>
      </c>
      <c r="D29" s="11">
        <f>$D$14*B29+$D$15</f>
        <v>-0.6959064327485379</v>
      </c>
      <c r="E29" s="11">
        <f>-$D$14*B29+$D$16</f>
        <v>2.6959064327485383</v>
      </c>
      <c r="F29" s="11">
        <f>IF(B29&lt;$D$11,D29,E29)</f>
        <v>-0.6959064327485379</v>
      </c>
      <c r="G29" s="11"/>
      <c r="H29" s="12"/>
    </row>
    <row r="30" spans="2:8" ht="12.75">
      <c r="B30" s="29">
        <v>10</v>
      </c>
      <c r="C30" s="11">
        <f>$D$17*(EXP(-(B30-$D$11)*(B30-$D$11)/(2*$D$13*$D$13))/($D$13*SQRT(2*3.1415926)))</f>
        <v>5.600855232434594E-06</v>
      </c>
      <c r="D30" s="11">
        <f>$D$14*B30+$D$15</f>
        <v>-0.6374269005847952</v>
      </c>
      <c r="E30" s="11">
        <f>-$D$14*B30+$D$16</f>
        <v>2.6374269005847957</v>
      </c>
      <c r="F30" s="11">
        <f>IF(B30&lt;$D$11,D30,E30)</f>
        <v>-0.6374269005847952</v>
      </c>
      <c r="G30" s="11"/>
      <c r="H30" s="12"/>
    </row>
    <row r="31" spans="2:8" ht="12.75">
      <c r="B31" s="29">
        <v>11</v>
      </c>
      <c r="C31" s="11">
        <f>$D$17*(EXP(-(B31-$D$11)*(B31-$D$11)/(2*$D$13*$D$13))/($D$13*SQRT(2*3.1415926)))</f>
        <v>1.3057120112543245E-05</v>
      </c>
      <c r="D31" s="11">
        <f>$D$14*B31+$D$15</f>
        <v>-0.5789473684210525</v>
      </c>
      <c r="E31" s="11">
        <f>-$D$14*B31+$D$16</f>
        <v>2.5789473684210527</v>
      </c>
      <c r="F31" s="11">
        <f>IF(B31&lt;$D$11,D31,E31)</f>
        <v>-0.5789473684210525</v>
      </c>
      <c r="G31" s="11"/>
      <c r="H31" s="12"/>
    </row>
    <row r="32" spans="2:8" ht="12.75">
      <c r="B32" s="29">
        <v>12</v>
      </c>
      <c r="C32" s="11">
        <f>$D$17*(EXP(-(B32-$D$11)*(B32-$D$11)/(2*$D$13*$D$13))/($D$13*SQRT(2*3.1415926)))</f>
        <v>2.9517082621217955E-05</v>
      </c>
      <c r="D32" s="11">
        <f>$D$14*B32+$D$15</f>
        <v>-0.5204678362573099</v>
      </c>
      <c r="E32" s="11">
        <f>-$D$14*B32+$D$16</f>
        <v>2.52046783625731</v>
      </c>
      <c r="F32" s="11">
        <f>IF(B32&lt;$D$11,D32,E32)</f>
        <v>-0.5204678362573099</v>
      </c>
      <c r="G32" s="11"/>
      <c r="H32" s="12"/>
    </row>
    <row r="33" spans="2:8" ht="12.75">
      <c r="B33" s="29">
        <v>13</v>
      </c>
      <c r="C33" s="11">
        <f>$D$17*(EXP(-(B33-$D$11)*(B33-$D$11)/(2*$D$13*$D$13))/($D$13*SQRT(2*3.1415926)))</f>
        <v>6.470419561962245E-05</v>
      </c>
      <c r="D33" s="11">
        <f>$D$14*B33+$D$15</f>
        <v>-0.46198830409356717</v>
      </c>
      <c r="E33" s="11">
        <f>-$D$14*B33+$D$16</f>
        <v>2.4619883040935675</v>
      </c>
      <c r="F33" s="11">
        <f>IF(B33&lt;$D$11,D33,E33)</f>
        <v>-0.46198830409356717</v>
      </c>
      <c r="G33" s="11"/>
      <c r="H33" s="12"/>
    </row>
    <row r="34" spans="2:8" ht="12.75">
      <c r="B34" s="29">
        <v>14</v>
      </c>
      <c r="C34" s="11">
        <f>$D$17*(EXP(-(B34-$D$11)*(B34-$D$11)/(2*$D$13*$D$13))/($D$13*SQRT(2*3.1415926)))</f>
        <v>0.00013753854768194972</v>
      </c>
      <c r="D34" s="11">
        <f>$D$14*B34+$D$15</f>
        <v>-0.4035087719298245</v>
      </c>
      <c r="E34" s="11">
        <f>-$D$14*B34+$D$16</f>
        <v>2.4035087719298245</v>
      </c>
      <c r="F34" s="11">
        <f>IF(B34&lt;$D$11,D34,E34)</f>
        <v>-0.4035087719298245</v>
      </c>
      <c r="G34" s="11"/>
      <c r="H34" s="12"/>
    </row>
    <row r="35" spans="2:8" ht="12.75">
      <c r="B35" s="29">
        <v>15</v>
      </c>
      <c r="C35" s="11">
        <f>$D$17*(EXP(-(B35-$D$11)*(B35-$D$11)/(2*$D$13*$D$13))/($D$13*SQRT(2*3.1415926)))</f>
        <v>0.00028349761242660705</v>
      </c>
      <c r="D35" s="11">
        <f>$D$14*B35+$D$15</f>
        <v>-0.3450292397660818</v>
      </c>
      <c r="E35" s="11">
        <f>-$D$14*B35+$D$16</f>
        <v>2.345029239766082</v>
      </c>
      <c r="F35" s="11">
        <f>IF(B35&lt;$D$11,D35,E35)</f>
        <v>-0.3450292397660818</v>
      </c>
      <c r="G35" s="11"/>
      <c r="H35" s="12"/>
    </row>
    <row r="36" spans="2:8" ht="12.75">
      <c r="B36" s="29">
        <v>16</v>
      </c>
      <c r="C36" s="11">
        <f>$D$17*(EXP(-(B36-$D$11)*(B36-$D$11)/(2*$D$13*$D$13))/($D$13*SQRT(2*3.1415926)))</f>
        <v>0.0005666401674617553</v>
      </c>
      <c r="D36" s="11">
        <f>$D$14*B36+$D$15</f>
        <v>-0.2865497076023391</v>
      </c>
      <c r="E36" s="11">
        <f>-$D$14*B36+$D$16</f>
        <v>2.2865497076023393</v>
      </c>
      <c r="F36" s="11">
        <f>IF(B36&lt;$D$11,D36,E36)</f>
        <v>-0.2865497076023391</v>
      </c>
      <c r="G36" s="11"/>
      <c r="H36" s="12"/>
    </row>
    <row r="37" spans="2:8" ht="12.75">
      <c r="B37" s="29">
        <v>17</v>
      </c>
      <c r="C37" s="11">
        <f>$D$17*(EXP(-(B37-$D$11)*(B37-$D$11)/(2*$D$13*$D$13))/($D$13*SQRT(2*3.1415926)))</f>
        <v>0.0010982426072742148</v>
      </c>
      <c r="D37" s="11">
        <f>$D$14*B37+$D$15</f>
        <v>-0.22807017543859642</v>
      </c>
      <c r="E37" s="11">
        <f>-$D$14*B37+$D$16</f>
        <v>2.2280701754385968</v>
      </c>
      <c r="F37" s="11">
        <f>IF(B37&lt;$D$11,D37,E37)</f>
        <v>-0.22807017543859642</v>
      </c>
      <c r="G37" s="11"/>
      <c r="H37" s="12"/>
    </row>
    <row r="38" spans="2:8" ht="12.75">
      <c r="B38" s="29">
        <v>18</v>
      </c>
      <c r="C38" s="11">
        <f>$D$17*(EXP(-(B38-$D$11)*(B38-$D$11)/(2*$D$13*$D$13))/($D$13*SQRT(2*3.1415926)))</f>
        <v>0.0020640594403584837</v>
      </c>
      <c r="D38" s="11">
        <f>$D$14*B38+$D$15</f>
        <v>-0.16959064327485374</v>
      </c>
      <c r="E38" s="11">
        <f>-$D$14*B38+$D$16</f>
        <v>2.169590643274854</v>
      </c>
      <c r="F38" s="11">
        <f>IF(B38&lt;$D$11,D38,E38)</f>
        <v>-0.16959064327485374</v>
      </c>
      <c r="G38" s="11"/>
      <c r="H38" s="12"/>
    </row>
    <row r="39" spans="2:8" ht="12.75">
      <c r="B39" s="29">
        <v>19</v>
      </c>
      <c r="C39" s="11">
        <f>$D$17*(EXP(-(B39-$D$11)*(B39-$D$11)/(2*$D$13*$D$13))/($D$13*SQRT(2*3.1415926)))</f>
        <v>0.003761656120598362</v>
      </c>
      <c r="D39" s="11">
        <f>$D$14*B39+$D$15</f>
        <v>-0.11111111111111094</v>
      </c>
      <c r="E39" s="11">
        <f>-$D$14*B39+$D$16</f>
        <v>2.111111111111111</v>
      </c>
      <c r="F39" s="11">
        <f>IF(B39&lt;$D$11,D39,E39)</f>
        <v>-0.11111111111111094</v>
      </c>
      <c r="G39" s="11"/>
      <c r="H39" s="12"/>
    </row>
    <row r="40" spans="2:8" ht="12.75">
      <c r="B40" s="32">
        <v>20</v>
      </c>
      <c r="C40" s="11">
        <f>$D$17*(EXP(-(B40-$D$11)*(B40-$D$11)/(2*$D$13*$D$13))/($D$13*SQRT(2*3.1415926)))</f>
        <v>0.006647662499909307</v>
      </c>
      <c r="D40" s="11">
        <f>$D$14*B40+$D$15</f>
        <v>-0.05263157894736836</v>
      </c>
      <c r="E40" s="11">
        <f>-$D$14*B40+$D$16</f>
        <v>2.0526315789473686</v>
      </c>
      <c r="F40" s="11">
        <f>IF(B40&lt;$D$11,D40,E40)</f>
        <v>-0.05263157894736836</v>
      </c>
      <c r="G40" s="14"/>
      <c r="H40" s="15"/>
    </row>
    <row r="41" spans="2:8" ht="12.75">
      <c r="B41" s="29">
        <v>21</v>
      </c>
      <c r="C41" s="11">
        <f>$D$17*(EXP(-(B41-$D$11)*(B41-$D$11)/(2*$D$13*$D$13))/($D$13*SQRT(2*3.1415926)))</f>
        <v>0.011391785882108518</v>
      </c>
      <c r="D41" s="11">
        <f>$D$14*B41+$D$15</f>
        <v>0.005847953216374213</v>
      </c>
      <c r="E41" s="11">
        <f>-$D$14*B41+$D$16</f>
        <v>1.994152046783626</v>
      </c>
      <c r="F41" s="11">
        <f>IF(B41&lt;$D$11,D41,E41)</f>
        <v>0.005847953216374213</v>
      </c>
      <c r="G41" s="11"/>
      <c r="H41" s="12"/>
    </row>
    <row r="42" spans="2:8" ht="12.75">
      <c r="B42" s="29">
        <v>22</v>
      </c>
      <c r="C42" s="11">
        <f>$D$17*(EXP(-(B42-$D$11)*(B42-$D$11)/(2*$D$13*$D$13))/($D$13*SQRT(2*3.1415926)))</f>
        <v>0.018929870568482613</v>
      </c>
      <c r="D42" s="11">
        <f>$D$14*B42+$D$15</f>
        <v>0.06432748538011701</v>
      </c>
      <c r="E42" s="11">
        <f>-$D$14*B42+$D$16</f>
        <v>1.9356725146198832</v>
      </c>
      <c r="F42" s="11">
        <f>IF(B42&lt;$D$11,D42,E42)</f>
        <v>0.06432748538011701</v>
      </c>
      <c r="G42" s="11"/>
      <c r="H42" s="12"/>
    </row>
    <row r="43" spans="2:8" ht="12.75">
      <c r="B43" s="29">
        <v>23</v>
      </c>
      <c r="C43" s="11">
        <f>$D$17*(EXP(-(B43-$D$11)*(B43-$D$11)/(2*$D$13*$D$13))/($D$13*SQRT(2*3.1415926)))</f>
        <v>0.0305025716201564</v>
      </c>
      <c r="D43" s="11">
        <f>$D$14*B43+$D$15</f>
        <v>0.12280701754385981</v>
      </c>
      <c r="E43" s="11">
        <f>-$D$14*B43+$D$16</f>
        <v>1.8771929824561404</v>
      </c>
      <c r="F43" s="11">
        <f>IF(B43&lt;$D$11,D43,E43)</f>
        <v>0.12280701754385981</v>
      </c>
      <c r="G43" s="11"/>
      <c r="H43" s="12"/>
    </row>
    <row r="44" spans="2:8" ht="12.75">
      <c r="B44" s="29">
        <v>24</v>
      </c>
      <c r="C44" s="11">
        <f>$D$17*(EXP(-(B44-$D$11)*(B44-$D$11)/(2*$D$13*$D$13))/($D$13*SQRT(2*3.1415926)))</f>
        <v>0.047660461842705996</v>
      </c>
      <c r="D44" s="11">
        <f>$D$14*B44+$D$15</f>
        <v>0.18128654970760238</v>
      </c>
      <c r="E44" s="11">
        <f>-$D$14*B44+$D$16</f>
        <v>1.8187134502923978</v>
      </c>
      <c r="F44" s="11">
        <f>IF(B44&lt;$D$11,D44,E44)</f>
        <v>0.18128654970760238</v>
      </c>
      <c r="G44" s="11"/>
      <c r="H44" s="12"/>
    </row>
    <row r="45" spans="2:8" ht="12.75">
      <c r="B45" s="29">
        <v>25</v>
      </c>
      <c r="C45" s="11">
        <f>$D$17*(EXP(-(B45-$D$11)*(B45-$D$11)/(2*$D$13*$D$13))/($D$13*SQRT(2*3.1415926)))</f>
        <v>0.07221260588189661</v>
      </c>
      <c r="D45" s="11">
        <f>$D$14*B45+$D$15</f>
        <v>0.23976608187134496</v>
      </c>
      <c r="E45" s="11">
        <f>-$D$14*B45+$D$16</f>
        <v>1.7602339181286553</v>
      </c>
      <c r="F45" s="11">
        <f>IF(B45&lt;$D$11,D45,E45)</f>
        <v>0.23976608187134496</v>
      </c>
      <c r="G45" s="11"/>
      <c r="H45" s="12"/>
    </row>
    <row r="46" spans="2:8" ht="12.75">
      <c r="B46" s="29">
        <v>26</v>
      </c>
      <c r="C46" s="11">
        <f>$D$17*(EXP(-(B46-$D$11)*(B46-$D$11)/(2*$D$13*$D$13))/($D$13*SQRT(2*3.1415926)))</f>
        <v>0.10609642936812973</v>
      </c>
      <c r="D46" s="11">
        <f>$D$14*B46+$D$15</f>
        <v>0.29824561403508776</v>
      </c>
      <c r="E46" s="11">
        <f>-$D$14*B46+$D$16</f>
        <v>1.7017543859649125</v>
      </c>
      <c r="F46" s="11">
        <f>IF(B46&lt;$D$11,D46,E46)</f>
        <v>0.29824561403508776</v>
      </c>
      <c r="G46" s="11"/>
      <c r="H46" s="12"/>
    </row>
    <row r="47" spans="2:8" ht="12.75">
      <c r="B47" s="29">
        <v>27</v>
      </c>
      <c r="C47" s="11">
        <f>$D$17*(EXP(-(B47-$D$11)*(B47-$D$11)/(2*$D$13*$D$13))/($D$13*SQRT(2*3.1415926)))</f>
        <v>0.15115464543488238</v>
      </c>
      <c r="D47" s="11">
        <f>$D$14*B47+$D$15</f>
        <v>0.35672514619883056</v>
      </c>
      <c r="E47" s="11">
        <f>-$D$14*B47+$D$16</f>
        <v>1.6432748538011697</v>
      </c>
      <c r="F47" s="11">
        <f>IF(B47&lt;$D$11,D47,E47)</f>
        <v>0.35672514619883056</v>
      </c>
      <c r="G47" s="11"/>
      <c r="H47" s="12"/>
    </row>
    <row r="48" spans="2:8" ht="12.75">
      <c r="B48" s="29">
        <v>28</v>
      </c>
      <c r="C48" s="11">
        <f>$D$17*(EXP(-(B48-$D$11)*(B48-$D$11)/(2*$D$13*$D$13))/($D$13*SQRT(2*3.1415926)))</f>
        <v>0.2088214992886638</v>
      </c>
      <c r="D48" s="11">
        <f>$D$14*B48+$D$15</f>
        <v>0.41520467836257313</v>
      </c>
      <c r="E48" s="11">
        <f>-$D$14*B48+$D$16</f>
        <v>1.584795321637427</v>
      </c>
      <c r="F48" s="11">
        <f>IF(B48&lt;$D$11,D48,E48)</f>
        <v>0.41520467836257313</v>
      </c>
      <c r="G48" s="11"/>
      <c r="H48" s="12"/>
    </row>
    <row r="49" spans="2:8" ht="12.75">
      <c r="B49" s="29">
        <v>29</v>
      </c>
      <c r="C49" s="11">
        <f>$D$17*(EXP(-(B49-$D$11)*(B49-$D$11)/(2*$D$13*$D$13))/($D$13*SQRT(2*3.1415926)))</f>
        <v>0.2797447212446303</v>
      </c>
      <c r="D49" s="11">
        <f>$D$14*B49+$D$15</f>
        <v>0.4736842105263157</v>
      </c>
      <c r="E49" s="11">
        <f>-$D$14*B49+$D$16</f>
        <v>1.5263157894736845</v>
      </c>
      <c r="F49" s="11">
        <f>IF(B49&lt;$D$11,D49,E49)</f>
        <v>0.4736842105263157</v>
      </c>
      <c r="G49" s="11"/>
      <c r="H49" s="12"/>
    </row>
    <row r="50" spans="2:8" ht="12.75">
      <c r="B50" s="32">
        <v>30</v>
      </c>
      <c r="C50" s="11">
        <f>$D$17*(EXP(-(B50-$D$11)*(B50-$D$11)/(2*$D$13*$D$13))/($D$13*SQRT(2*3.1415926)))</f>
        <v>0.3633971949939182</v>
      </c>
      <c r="D50" s="11">
        <f>$D$14*B50+$D$15</f>
        <v>0.5321637426900585</v>
      </c>
      <c r="E50" s="11">
        <f>-$D$14*B50+$D$16</f>
        <v>1.4678362573099417</v>
      </c>
      <c r="F50" s="11">
        <f>IF(B50&lt;$D$11,D50,E50)</f>
        <v>0.5321637426900585</v>
      </c>
      <c r="G50" s="14"/>
      <c r="H50" s="15"/>
    </row>
    <row r="51" spans="2:8" ht="12.75">
      <c r="B51" s="29">
        <v>31</v>
      </c>
      <c r="C51" s="11">
        <f>$D$17*(EXP(-(B51-$D$11)*(B51-$D$11)/(2*$D$13*$D$13))/($D$13*SQRT(2*3.1415926)))</f>
        <v>0.4577561852214997</v>
      </c>
      <c r="D51" s="11">
        <f>$D$14*B51+$D$15</f>
        <v>0.5906432748538013</v>
      </c>
      <c r="E51" s="11">
        <f>-$D$14*B51+$D$16</f>
        <v>1.409356725146199</v>
      </c>
      <c r="F51" s="11">
        <f>IF(B51&lt;$D$11,D51,E51)</f>
        <v>0.5906432748538013</v>
      </c>
      <c r="G51" s="11"/>
      <c r="H51" s="12"/>
    </row>
    <row r="52" spans="2:8" ht="12.75">
      <c r="B52" s="29">
        <v>32</v>
      </c>
      <c r="C52" s="11">
        <f>$D$17*(EXP(-(B52-$D$11)*(B52-$D$11)/(2*$D$13*$D$13))/($D$13*SQRT(2*3.1415926)))</f>
        <v>0.5591390852846643</v>
      </c>
      <c r="D52" s="11">
        <f>$D$14*B52+$D$15</f>
        <v>0.6491228070175439</v>
      </c>
      <c r="E52" s="11">
        <f>-$D$14*B52+$D$16</f>
        <v>1.3508771929824563</v>
      </c>
      <c r="F52" s="11">
        <f>IF(B52&lt;$D$11,D52,E52)</f>
        <v>0.6491228070175439</v>
      </c>
      <c r="G52" s="11"/>
      <c r="H52" s="12"/>
    </row>
    <row r="53" spans="2:8" ht="12.75">
      <c r="B53" s="29">
        <v>33</v>
      </c>
      <c r="C53" s="11">
        <f>$D$17*(EXP(-(B53-$D$11)*(B53-$D$11)/(2*$D$13*$D$13))/($D$13*SQRT(2*3.1415926)))</f>
        <v>0.6622751535293645</v>
      </c>
      <c r="D53" s="11">
        <f>$D$14*B53+$D$15</f>
        <v>0.7076023391812865</v>
      </c>
      <c r="E53" s="11">
        <f>-$D$14*B53+$D$16</f>
        <v>1.2923976608187138</v>
      </c>
      <c r="F53" s="11">
        <f>IF(B53&lt;$D$11,D53,E53)</f>
        <v>0.7076023391812865</v>
      </c>
      <c r="G53" s="11"/>
      <c r="H53" s="12"/>
    </row>
    <row r="54" spans="2:8" ht="12.75">
      <c r="B54" s="29">
        <v>34</v>
      </c>
      <c r="C54" s="11">
        <f>$D$17*(EXP(-(B54-$D$11)*(B54-$D$11)/(2*$D$13*$D$13))/($D$13*SQRT(2*3.1415926)))</f>
        <v>0.7606590773247116</v>
      </c>
      <c r="D54" s="11">
        <f>$D$14*B54+$D$15</f>
        <v>0.7660818713450293</v>
      </c>
      <c r="E54" s="11">
        <f>-$D$14*B54+$D$16</f>
        <v>1.233918128654971</v>
      </c>
      <c r="F54" s="11">
        <f>IF(B54&lt;$D$11,D54,E54)</f>
        <v>0.7660818713450293</v>
      </c>
      <c r="G54" s="11"/>
      <c r="H54" s="12"/>
    </row>
    <row r="55" spans="2:8" ht="12.75">
      <c r="B55" s="29">
        <v>35</v>
      </c>
      <c r="C55" s="11">
        <f>$D$17*(EXP(-(B55-$D$11)*(B55-$D$11)/(2*$D$13*$D$13))/($D$13*SQRT(2*3.1415926)))</f>
        <v>0.8471779088520304</v>
      </c>
      <c r="D55" s="11">
        <f>$D$14*B55+$D$15</f>
        <v>0.824561403508772</v>
      </c>
      <c r="E55" s="11">
        <f>-$D$14*B55+$D$16</f>
        <v>1.1754385964912282</v>
      </c>
      <c r="F55" s="11">
        <f>IF(B55&lt;$D$11,D55,E55)</f>
        <v>0.824561403508772</v>
      </c>
      <c r="G55" s="11"/>
      <c r="H55" s="12"/>
    </row>
    <row r="56" spans="2:8" ht="12.75">
      <c r="B56" s="29">
        <v>36</v>
      </c>
      <c r="C56" s="11">
        <f>$D$17*(EXP(-(B56-$D$11)*(B56-$D$11)/(2*$D$13*$D$13))/($D$13*SQRT(2*3.1415926)))</f>
        <v>0.9149390685528784</v>
      </c>
      <c r="D56" s="11">
        <f>$D$14*B56+$D$15</f>
        <v>0.8830409356725146</v>
      </c>
      <c r="E56" s="11">
        <f>-$D$14*B56+$D$16</f>
        <v>1.1169590643274856</v>
      </c>
      <c r="F56" s="11">
        <f>IF(B56&lt;$D$11,D56,E56)</f>
        <v>0.8830409356725146</v>
      </c>
      <c r="G56" s="11"/>
      <c r="H56" s="12"/>
    </row>
    <row r="57" spans="2:8" ht="12.75">
      <c r="B57" s="29">
        <v>37</v>
      </c>
      <c r="C57" s="11">
        <f>$D$17*(EXP(-(B57-$D$11)*(B57-$D$11)/(2*$D$13*$D$13))/($D$13*SQRT(2*3.1415926)))</f>
        <v>0.9581702948920481</v>
      </c>
      <c r="D57" s="11">
        <f>$D$14*B57+$D$15</f>
        <v>0.9415204678362572</v>
      </c>
      <c r="E57" s="11">
        <f>-$D$14*B57+$D$16</f>
        <v>1.058479532163743</v>
      </c>
      <c r="F57" s="11">
        <f>IF(B57&lt;$D$11,D57,E57)</f>
        <v>0.9415204678362572</v>
      </c>
      <c r="G57" s="11"/>
      <c r="H57" s="12"/>
    </row>
    <row r="58" spans="2:8" ht="12.75">
      <c r="B58" s="32">
        <v>38</v>
      </c>
      <c r="C58" s="11">
        <f>$D$17*(EXP(-(B58-$D$11)*(B58-$D$11)/(2*$D$13*$D$13))/($D$13*SQRT(2*3.1415926)))</f>
        <v>0.9730299604976673</v>
      </c>
      <c r="D58" s="11">
        <f>$D$14*B58+$D$15</f>
        <v>1.0000000000000002</v>
      </c>
      <c r="E58" s="11">
        <f>-$D$14*B58+$D$16</f>
        <v>1</v>
      </c>
      <c r="F58" s="11">
        <f>IF(B58&lt;$D$11,D58,E58)</f>
        <v>1</v>
      </c>
      <c r="G58" s="14"/>
      <c r="H58" s="15"/>
    </row>
    <row r="59" spans="2:8" ht="12.75">
      <c r="B59" s="29">
        <v>39</v>
      </c>
      <c r="C59" s="11">
        <f>$D$17*(EXP(-(B59-$D$11)*(B59-$D$11)/(2*$D$13*$D$13))/($D$13*SQRT(2*3.1415926)))</f>
        <v>0.9581702948920481</v>
      </c>
      <c r="D59" s="11">
        <f>$D$14*B59+$D$15</f>
        <v>1.0584795321637428</v>
      </c>
      <c r="E59" s="11">
        <f>-$D$14*B59+$D$16</f>
        <v>0.9415204678362574</v>
      </c>
      <c r="F59" s="11">
        <f>IF(B59&lt;$D$11,D59,E59)</f>
        <v>0.9415204678362574</v>
      </c>
      <c r="G59" s="11"/>
      <c r="H59" s="12"/>
    </row>
    <row r="60" spans="2:8" ht="12.75">
      <c r="B60" s="32">
        <v>40</v>
      </c>
      <c r="C60" s="11">
        <f>$D$17*(EXP(-(B60-$D$11)*(B60-$D$11)/(2*$D$13*$D$13))/($D$13*SQRT(2*3.1415926)))</f>
        <v>0.9149390685528784</v>
      </c>
      <c r="D60" s="11">
        <f>$D$14*B60+$D$15</f>
        <v>1.1169590643274854</v>
      </c>
      <c r="E60" s="11">
        <f>-$D$14*B60+$D$16</f>
        <v>0.8830409356725148</v>
      </c>
      <c r="F60" s="11">
        <f>IF(B60&lt;$D$11,D60,E60)</f>
        <v>0.8830409356725148</v>
      </c>
      <c r="G60" s="14"/>
      <c r="H60" s="15"/>
    </row>
    <row r="61" spans="2:8" ht="12.75">
      <c r="B61" s="29">
        <v>41</v>
      </c>
      <c r="C61" s="11">
        <f>$D$17*(EXP(-(B61-$D$11)*(B61-$D$11)/(2*$D$13*$D$13))/($D$13*SQRT(2*3.1415926)))</f>
        <v>0.8471779088520304</v>
      </c>
      <c r="D61" s="11">
        <f>$D$14*B61+$D$15</f>
        <v>1.175438596491228</v>
      </c>
      <c r="E61" s="11">
        <f>-$D$14*B61+$D$16</f>
        <v>0.8245614035087723</v>
      </c>
      <c r="F61" s="11">
        <f>IF(B61&lt;$D$11,D61,E61)</f>
        <v>0.8245614035087723</v>
      </c>
      <c r="G61" s="11"/>
      <c r="H61" s="12"/>
    </row>
    <row r="62" spans="2:8" ht="12.75">
      <c r="B62" s="29">
        <v>42</v>
      </c>
      <c r="C62" s="11">
        <f>$D$17*(EXP(-(B62-$D$11)*(B62-$D$11)/(2*$D$13*$D$13))/($D$13*SQRT(2*3.1415926)))</f>
        <v>0.7606590773247116</v>
      </c>
      <c r="D62" s="11">
        <f>$D$14*B62+$D$15</f>
        <v>1.2339181286549705</v>
      </c>
      <c r="E62" s="11">
        <f>-$D$14*B62+$D$16</f>
        <v>0.7660818713450297</v>
      </c>
      <c r="F62" s="11">
        <f>IF(B62&lt;$D$11,D62,E62)</f>
        <v>0.7660818713450297</v>
      </c>
      <c r="G62" s="11"/>
      <c r="H62" s="12"/>
    </row>
    <row r="63" spans="2:8" ht="12.75">
      <c r="B63" s="29">
        <v>43</v>
      </c>
      <c r="C63" s="11">
        <f>$D$17*(EXP(-(B63-$D$11)*(B63-$D$11)/(2*$D$13*$D$13))/($D$13*SQRT(2*3.1415926)))</f>
        <v>0.6622751535293645</v>
      </c>
      <c r="D63" s="11">
        <f>$D$14*B63+$D$15</f>
        <v>1.2923976608187135</v>
      </c>
      <c r="E63" s="11">
        <f>-$D$14*B63+$D$16</f>
        <v>0.7076023391812867</v>
      </c>
      <c r="F63" s="11">
        <f>IF(B63&lt;$D$11,D63,E63)</f>
        <v>0.7076023391812867</v>
      </c>
      <c r="G63" s="11"/>
      <c r="H63" s="12"/>
    </row>
    <row r="64" spans="2:8" ht="12.75">
      <c r="B64" s="29">
        <v>44</v>
      </c>
      <c r="C64" s="11">
        <f>$D$17*(EXP(-(B64-$D$11)*(B64-$D$11)/(2*$D$13*$D$13))/($D$13*SQRT(2*3.1415926)))</f>
        <v>0.5591390852846643</v>
      </c>
      <c r="D64" s="11">
        <f>$D$14*B64+$D$15</f>
        <v>1.3508771929824561</v>
      </c>
      <c r="E64" s="11">
        <f>-$D$14*B64+$D$16</f>
        <v>0.6491228070175441</v>
      </c>
      <c r="F64" s="11">
        <f>IF(B64&lt;$D$11,D64,E64)</f>
        <v>0.6491228070175441</v>
      </c>
      <c r="G64" s="11"/>
      <c r="H64" s="12"/>
    </row>
    <row r="65" spans="2:8" ht="12.75">
      <c r="B65" s="29">
        <v>45</v>
      </c>
      <c r="C65" s="11">
        <f>$D$17*(EXP(-(B65-$D$11)*(B65-$D$11)/(2*$D$13*$D$13))/($D$13*SQRT(2*3.1415926)))</f>
        <v>0.4577561852214997</v>
      </c>
      <c r="D65" s="11">
        <f>$D$14*B65+$D$15</f>
        <v>1.4093567251461987</v>
      </c>
      <c r="E65" s="11">
        <f>-$D$14*B65+$D$16</f>
        <v>0.5906432748538015</v>
      </c>
      <c r="F65" s="11">
        <f>IF(B65&lt;$D$11,D65,E65)</f>
        <v>0.5906432748538015</v>
      </c>
      <c r="G65" s="11"/>
      <c r="H65" s="12"/>
    </row>
    <row r="66" spans="2:8" ht="12.75">
      <c r="B66" s="29">
        <v>46</v>
      </c>
      <c r="C66" s="11">
        <f>$D$17*(EXP(-(B66-$D$11)*(B66-$D$11)/(2*$D$13*$D$13))/($D$13*SQRT(2*3.1415926)))</f>
        <v>0.3633971949939182</v>
      </c>
      <c r="D66" s="11">
        <f>$D$14*B66+$D$15</f>
        <v>1.4678362573099417</v>
      </c>
      <c r="E66" s="11">
        <f>-$D$14*B66+$D$16</f>
        <v>0.5321637426900585</v>
      </c>
      <c r="F66" s="11">
        <f>IF(B66&lt;$D$11,D66,E66)</f>
        <v>0.5321637426900585</v>
      </c>
      <c r="G66" s="11"/>
      <c r="H66" s="12"/>
    </row>
    <row r="67" spans="2:8" ht="12.75">
      <c r="B67" s="29">
        <v>47</v>
      </c>
      <c r="C67" s="11">
        <f>$D$17*(EXP(-(B67-$D$11)*(B67-$D$11)/(2*$D$13*$D$13))/($D$13*SQRT(2*3.1415926)))</f>
        <v>0.2797447212446303</v>
      </c>
      <c r="D67" s="11">
        <f>$D$14*B67+$D$15</f>
        <v>1.5263157894736843</v>
      </c>
      <c r="E67" s="11">
        <f>-$D$14*B67+$D$16</f>
        <v>0.47368421052631593</v>
      </c>
      <c r="F67" s="11">
        <f>IF(B67&lt;$D$11,D67,E67)</f>
        <v>0.47368421052631593</v>
      </c>
      <c r="G67" s="11"/>
      <c r="H67" s="12"/>
    </row>
    <row r="68" spans="2:8" ht="12.75">
      <c r="B68" s="29">
        <v>48</v>
      </c>
      <c r="C68" s="11">
        <f>$D$17*(EXP(-(B68-$D$11)*(B68-$D$11)/(2*$D$13*$D$13))/($D$13*SQRT(2*3.1415926)))</f>
        <v>0.2088214992886638</v>
      </c>
      <c r="D68" s="11">
        <f>$D$14*B68+$D$15</f>
        <v>1.5847953216374269</v>
      </c>
      <c r="E68" s="11">
        <f>-$D$14*B68+$D$16</f>
        <v>0.41520467836257335</v>
      </c>
      <c r="F68" s="11">
        <f>IF(B68&lt;$D$11,D68,E68)</f>
        <v>0.41520467836257335</v>
      </c>
      <c r="G68" s="11"/>
      <c r="H68" s="12"/>
    </row>
    <row r="69" spans="2:8" ht="12.75">
      <c r="B69" s="29">
        <v>49</v>
      </c>
      <c r="C69" s="11">
        <f>$D$17*(EXP(-(B69-$D$11)*(B69-$D$11)/(2*$D$13*$D$13))/($D$13*SQRT(2*3.1415926)))</f>
        <v>0.15115464543488238</v>
      </c>
      <c r="D69" s="11">
        <f>$D$14*B69+$D$15</f>
        <v>1.6432748538011694</v>
      </c>
      <c r="E69" s="11">
        <f>-$D$14*B69+$D$16</f>
        <v>0.3567251461988308</v>
      </c>
      <c r="F69" s="11">
        <f>IF(B69&lt;$D$11,D69,E69)</f>
        <v>0.3567251461988308</v>
      </c>
      <c r="G69" s="11"/>
      <c r="H69" s="12"/>
    </row>
    <row r="70" spans="2:8" ht="12.75">
      <c r="B70" s="32">
        <v>50</v>
      </c>
      <c r="C70" s="11">
        <f>$D$17*(EXP(-(B70-$D$11)*(B70-$D$11)/(2*$D$13*$D$13))/($D$13*SQRT(2*3.1415926)))</f>
        <v>0.10609642936812973</v>
      </c>
      <c r="D70" s="11">
        <f>$D$14*B70+$D$15</f>
        <v>1.701754385964912</v>
      </c>
      <c r="E70" s="11">
        <f>-$D$14*B70+$D$16</f>
        <v>0.2982456140350882</v>
      </c>
      <c r="F70" s="11">
        <f>IF(B70&lt;$D$11,D70,E70)</f>
        <v>0.2982456140350882</v>
      </c>
      <c r="G70" s="14"/>
      <c r="H70" s="15"/>
    </row>
    <row r="71" spans="2:8" ht="12.75">
      <c r="B71" s="29">
        <v>51</v>
      </c>
      <c r="C71" s="11">
        <f>$D$17*(EXP(-(B71-$D$11)*(B71-$D$11)/(2*$D$13*$D$13))/($D$13*SQRT(2*3.1415926)))</f>
        <v>0.07221260588189661</v>
      </c>
      <c r="D71" s="11">
        <f>$D$14*B71+$D$15</f>
        <v>1.760233918128655</v>
      </c>
      <c r="E71" s="11">
        <f>-$D$14*B71+$D$16</f>
        <v>0.23976608187134518</v>
      </c>
      <c r="F71" s="11">
        <f>IF(B71&lt;$D$11,D71,E71)</f>
        <v>0.23976608187134518</v>
      </c>
      <c r="G71" s="11"/>
      <c r="H71" s="12"/>
    </row>
    <row r="72" spans="2:8" ht="12.75">
      <c r="B72" s="29">
        <v>52</v>
      </c>
      <c r="C72" s="11">
        <f>$D$17*(EXP(-(B72-$D$11)*(B72-$D$11)/(2*$D$13*$D$13))/($D$13*SQRT(2*3.1415926)))</f>
        <v>0.047660461842705996</v>
      </c>
      <c r="D72" s="11">
        <f>$D$14*B72+$D$15</f>
        <v>1.8187134502923976</v>
      </c>
      <c r="E72" s="11">
        <f>-$D$14*B72+$D$16</f>
        <v>0.1812865497076026</v>
      </c>
      <c r="F72" s="11">
        <f>IF(B72&lt;$D$11,D72,E72)</f>
        <v>0.1812865497076026</v>
      </c>
      <c r="G72" s="11"/>
      <c r="H72" s="12"/>
    </row>
    <row r="73" spans="2:8" ht="12.75">
      <c r="B73" s="29">
        <v>53</v>
      </c>
      <c r="C73" s="11">
        <f>$D$17*(EXP(-(B73-$D$11)*(B73-$D$11)/(2*$D$13*$D$13))/($D$13*SQRT(2*3.1415926)))</f>
        <v>0.0305025716201564</v>
      </c>
      <c r="D73" s="11">
        <f>$D$14*B73+$D$15</f>
        <v>1.8771929824561402</v>
      </c>
      <c r="E73" s="11">
        <f>-$D$14*B73+$D$16</f>
        <v>0.12280701754386003</v>
      </c>
      <c r="F73" s="11">
        <f>IF(B73&lt;$D$11,D73,E73)</f>
        <v>0.12280701754386003</v>
      </c>
      <c r="G73" s="11"/>
      <c r="H73" s="12"/>
    </row>
    <row r="74" spans="2:8" ht="12.75">
      <c r="B74" s="29">
        <v>54</v>
      </c>
      <c r="C74" s="11">
        <f>$D$17*(EXP(-(B74-$D$11)*(B74-$D$11)/(2*$D$13*$D$13))/($D$13*SQRT(2*3.1415926)))</f>
        <v>0.018929870568482613</v>
      </c>
      <c r="D74" s="11">
        <f>$D$14*B74+$D$15</f>
        <v>1.9356725146198832</v>
      </c>
      <c r="E74" s="11">
        <f>-$D$14*B74+$D$16</f>
        <v>0.06432748538011701</v>
      </c>
      <c r="F74" s="11">
        <f>IF(B74&lt;$D$11,D74,E74)</f>
        <v>0.06432748538011701</v>
      </c>
      <c r="G74" s="11"/>
      <c r="H74" s="12"/>
    </row>
    <row r="75" spans="2:8" ht="12.75">
      <c r="B75" s="29">
        <v>55</v>
      </c>
      <c r="C75" s="11">
        <f>$D$17*(EXP(-(B75-$D$11)*(B75-$D$11)/(2*$D$13*$D$13))/($D$13*SQRT(2*3.1415926)))</f>
        <v>0.011391785882108518</v>
      </c>
      <c r="D75" s="11">
        <f>$D$14*B75+$D$15</f>
        <v>1.9941520467836258</v>
      </c>
      <c r="E75" s="11">
        <f>-$D$14*B75+$D$16</f>
        <v>0.005847953216374435</v>
      </c>
      <c r="F75" s="11">
        <f>IF(B75&lt;$D$11,D75,E75)</f>
        <v>0.005847953216374435</v>
      </c>
      <c r="G75" s="11"/>
      <c r="H75" s="12"/>
    </row>
    <row r="76" spans="2:8" ht="12.75">
      <c r="B76" s="29">
        <v>56</v>
      </c>
      <c r="C76" s="11">
        <f>$D$17*(EXP(-(B76-$D$11)*(B76-$D$11)/(2*$D$13*$D$13))/($D$13*SQRT(2*3.1415926)))</f>
        <v>0.006647662499909307</v>
      </c>
      <c r="D76" s="11">
        <f>$D$14*B76+$D$15</f>
        <v>2.052631578947368</v>
      </c>
      <c r="E76" s="11">
        <f>-$D$14*B76+$D$16</f>
        <v>-0.05263157894736814</v>
      </c>
      <c r="F76" s="11">
        <f>IF(B76&lt;$D$11,D76,E76)</f>
        <v>-0.05263157894736814</v>
      </c>
      <c r="G76" s="11"/>
      <c r="H76" s="12"/>
    </row>
    <row r="77" spans="2:8" ht="12.75">
      <c r="B77" s="29">
        <v>57</v>
      </c>
      <c r="C77" s="11">
        <f>$D$17*(EXP(-(B77-$D$11)*(B77-$D$11)/(2*$D$13*$D$13))/($D$13*SQRT(2*3.1415926)))</f>
        <v>0.003761656120598362</v>
      </c>
      <c r="D77" s="11">
        <f>$D$14*B77+$D$15</f>
        <v>2.1111111111111107</v>
      </c>
      <c r="E77" s="11">
        <f>-$D$14*B77+$D$16</f>
        <v>-0.11111111111111072</v>
      </c>
      <c r="F77" s="11">
        <f>IF(B77&lt;$D$11,D77,E77)</f>
        <v>-0.11111111111111072</v>
      </c>
      <c r="G77" s="11"/>
      <c r="H77" s="12"/>
    </row>
    <row r="78" spans="2:8" ht="12.75">
      <c r="B78" s="29">
        <v>58</v>
      </c>
      <c r="C78" s="11">
        <f>$D$17*(EXP(-(B78-$D$11)*(B78-$D$11)/(2*$D$13*$D$13))/($D$13*SQRT(2*3.1415926)))</f>
        <v>0.0020640594403584837</v>
      </c>
      <c r="D78" s="11">
        <f>$D$14*B78+$D$15</f>
        <v>2.1695906432748533</v>
      </c>
      <c r="E78" s="11">
        <f>-$D$14*B78+$D$16</f>
        <v>-0.1695906432748533</v>
      </c>
      <c r="F78" s="11">
        <f>IF(B78&lt;$D$11,D78,E78)</f>
        <v>-0.1695906432748533</v>
      </c>
      <c r="G78" s="11"/>
      <c r="H78" s="12"/>
    </row>
    <row r="79" spans="2:8" ht="12.75">
      <c r="B79" s="29">
        <v>59</v>
      </c>
      <c r="C79" s="11">
        <f>$D$17*(EXP(-(B79-$D$11)*(B79-$D$11)/(2*$D$13*$D$13))/($D$13*SQRT(2*3.1415926)))</f>
        <v>0.0010982426072742148</v>
      </c>
      <c r="D79" s="11">
        <f>$D$14*B79+$D$15</f>
        <v>2.2280701754385968</v>
      </c>
      <c r="E79" s="11">
        <f>-$D$14*B79+$D$16</f>
        <v>-0.2280701754385963</v>
      </c>
      <c r="F79" s="11">
        <f>IF(B79&lt;$D$11,D79,E79)</f>
        <v>-0.2280701754385963</v>
      </c>
      <c r="G79" s="11"/>
      <c r="H79" s="12"/>
    </row>
    <row r="80" spans="2:8" ht="12.75">
      <c r="B80" s="29">
        <v>60</v>
      </c>
      <c r="C80" s="11">
        <f>$D$17*(EXP(-(B80-$D$11)*(B80-$D$11)/(2*$D$13*$D$13))/($D$13*SQRT(2*3.1415926)))</f>
        <v>0.0005666401674617553</v>
      </c>
      <c r="D80" s="11">
        <f>$D$14*B80+$D$15</f>
        <v>2.2865497076023393</v>
      </c>
      <c r="E80" s="11">
        <f>-$D$14*B80+$D$16</f>
        <v>-0.2865497076023389</v>
      </c>
      <c r="F80" s="11">
        <f>IF(B80&lt;$D$11,D80,E80)</f>
        <v>-0.2865497076023389</v>
      </c>
      <c r="G80" s="11"/>
      <c r="H80" s="12"/>
    </row>
    <row r="81" spans="2:8" ht="12.75">
      <c r="B81" s="29">
        <v>61</v>
      </c>
      <c r="C81" s="11">
        <f>$D$17*(EXP(-(B81-$D$11)*(B81-$D$11)/(2*$D$13*$D$13))/($D$13*SQRT(2*3.1415926)))</f>
        <v>0.00028349761242660705</v>
      </c>
      <c r="D81" s="11">
        <f>$D$14*B81+$D$15</f>
        <v>2.345029239766082</v>
      </c>
      <c r="E81" s="11">
        <f>-$D$14*B81+$D$16</f>
        <v>-0.34502923976608146</v>
      </c>
      <c r="F81" s="11">
        <f>IF(B81&lt;$D$11,D81,E81)</f>
        <v>-0.34502923976608146</v>
      </c>
      <c r="G81" s="11"/>
      <c r="H81" s="12"/>
    </row>
    <row r="82" spans="2:8" ht="12.75">
      <c r="B82" s="29">
        <v>62</v>
      </c>
      <c r="C82" s="11">
        <f>$D$17*(EXP(-(B82-$D$11)*(B82-$D$11)/(2*$D$13*$D$13))/($D$13*SQRT(2*3.1415926)))</f>
        <v>0.00013753854768194972</v>
      </c>
      <c r="D82" s="11">
        <f>$D$14*B82+$D$15</f>
        <v>2.4035087719298245</v>
      </c>
      <c r="E82" s="11">
        <f>-$D$14*B82+$D$16</f>
        <v>-0.4035087719298245</v>
      </c>
      <c r="F82" s="11">
        <f>IF(B82&lt;$D$11,D82,E82)</f>
        <v>-0.4035087719298245</v>
      </c>
      <c r="G82" s="11"/>
      <c r="H82" s="12"/>
    </row>
    <row r="83" spans="2:8" ht="12.75">
      <c r="B83" s="29">
        <v>63</v>
      </c>
      <c r="C83" s="11">
        <f>$D$17*(EXP(-(B83-$D$11)*(B83-$D$11)/(2*$D$13*$D$13))/($D$13*SQRT(2*3.1415926)))</f>
        <v>6.470419561962245E-05</v>
      </c>
      <c r="D83" s="11">
        <f>$D$14*B83+$D$15</f>
        <v>2.461988304093567</v>
      </c>
      <c r="E83" s="11">
        <f>-$D$14*B83+$D$16</f>
        <v>-0.46198830409356706</v>
      </c>
      <c r="F83" s="11">
        <f>IF(B83&lt;$D$11,D83,E83)</f>
        <v>-0.46198830409356706</v>
      </c>
      <c r="G83" s="11"/>
      <c r="H83" s="12"/>
    </row>
    <row r="84" spans="2:8" ht="12.75">
      <c r="B84" s="29">
        <v>64</v>
      </c>
      <c r="C84" s="11">
        <f>$D$17*(EXP(-(B84-$D$11)*(B84-$D$11)/(2*$D$13*$D$13))/($D$13*SQRT(2*3.1415926)))</f>
        <v>2.9517082621217955E-05</v>
      </c>
      <c r="D84" s="11">
        <f>$D$14*B84+$D$15</f>
        <v>2.5204678362573096</v>
      </c>
      <c r="E84" s="11">
        <f>-$D$14*B84+$D$16</f>
        <v>-0.5204678362573096</v>
      </c>
      <c r="F84" s="11">
        <f>IF(B84&lt;$D$11,D84,E84)</f>
        <v>-0.5204678362573096</v>
      </c>
      <c r="G84" s="11"/>
      <c r="H84" s="12"/>
    </row>
    <row r="85" spans="2:8" ht="12.75">
      <c r="B85" s="29">
        <v>65</v>
      </c>
      <c r="C85" s="11">
        <f>$D$17*(EXP(-(B85-$D$11)*(B85-$D$11)/(2*$D$13*$D$13))/($D$13*SQRT(2*3.1415926)))</f>
        <v>1.3057120112543245E-05</v>
      </c>
      <c r="D85" s="11">
        <f>$D$14*B85+$D$15</f>
        <v>2.578947368421052</v>
      </c>
      <c r="E85" s="11">
        <f>-$D$14*B85+$D$16</f>
        <v>-0.5789473684210522</v>
      </c>
      <c r="F85" s="11">
        <f>IF(B85&lt;$D$11,D85,E85)</f>
        <v>-0.5789473684210522</v>
      </c>
      <c r="G85" s="11"/>
      <c r="H85" s="12"/>
    </row>
    <row r="86" spans="2:8" ht="12.75">
      <c r="B86" s="29">
        <v>66</v>
      </c>
      <c r="C86" s="11">
        <f>$D$17*(EXP(-(B86-$D$11)*(B86-$D$11)/(2*$D$13*$D$13))/($D$13*SQRT(2*3.1415926)))</f>
        <v>5.600855232434594E-06</v>
      </c>
      <c r="D86" s="11">
        <f>$D$14*B86+$D$15</f>
        <v>2.637426900584795</v>
      </c>
      <c r="E86" s="11">
        <f>-$D$14*B86+$D$16</f>
        <v>-0.6374269005847948</v>
      </c>
      <c r="F86" s="11">
        <f>IF(B86&lt;$D$11,D86,E86)</f>
        <v>-0.6374269005847948</v>
      </c>
      <c r="G86" s="11"/>
      <c r="H86" s="12"/>
    </row>
    <row r="87" spans="2:8" ht="12.75">
      <c r="B87" s="29">
        <v>67</v>
      </c>
      <c r="C87" s="11">
        <f>$D$17*(EXP(-(B87-$D$11)*(B87-$D$11)/(2*$D$13*$D$13))/($D$13*SQRT(2*3.1415926)))</f>
        <v>2.3296692942413202E-06</v>
      </c>
      <c r="D87" s="11">
        <f>$D$14*B87+$D$15</f>
        <v>2.6959064327485383</v>
      </c>
      <c r="E87" s="11">
        <f>-$D$14*B87+$D$16</f>
        <v>-0.6959064327485378</v>
      </c>
      <c r="F87" s="11">
        <f>IF(B87&lt;$D$11,D87,E87)</f>
        <v>-0.6959064327485378</v>
      </c>
      <c r="G87" s="11"/>
      <c r="H87" s="12"/>
    </row>
    <row r="88" spans="2:8" ht="12.75">
      <c r="B88" s="29">
        <v>68</v>
      </c>
      <c r="C88" s="11">
        <f>$D$17*(EXP(-(B88-$D$11)*(B88-$D$11)/(2*$D$13*$D$13))/($D$13*SQRT(2*3.1415926)))</f>
        <v>9.396523055154955E-07</v>
      </c>
      <c r="D88" s="11">
        <f>$D$14*B88+$D$15</f>
        <v>2.754385964912281</v>
      </c>
      <c r="E88" s="11">
        <f>-$D$14*B88+$D$16</f>
        <v>-0.7543859649122804</v>
      </c>
      <c r="F88" s="11">
        <f>IF(B88&lt;$D$11,D88,E88)</f>
        <v>-0.7543859649122804</v>
      </c>
      <c r="G88" s="11"/>
      <c r="H88" s="12"/>
    </row>
    <row r="89" spans="2:8" ht="12.75">
      <c r="B89" s="29">
        <v>69</v>
      </c>
      <c r="C89" s="11">
        <f>$D$17*(EXP(-(B89-$D$11)*(B89-$D$11)/(2*$D$13*$D$13))/($D$13*SQRT(2*3.1415926)))</f>
        <v>3.6751330951170126E-07</v>
      </c>
      <c r="D89" s="11">
        <f>$D$14*B89+$D$15</f>
        <v>2.8128654970760234</v>
      </c>
      <c r="E89" s="11">
        <f>-$D$14*B89+$D$16</f>
        <v>-0.8128654970760234</v>
      </c>
      <c r="F89" s="11">
        <f>IF(B89&lt;$D$11,D89,E89)</f>
        <v>-0.8128654970760234</v>
      </c>
      <c r="G89" s="11"/>
      <c r="H89" s="12"/>
    </row>
    <row r="90" spans="2:8" ht="12.75">
      <c r="B90" s="29">
        <v>70</v>
      </c>
      <c r="C90" s="11">
        <f>$D$17*(EXP(-(B90-$D$11)*(B90-$D$11)/(2*$D$13*$D$13))/($D$13*SQRT(2*3.1415926)))</f>
        <v>1.393836842067105E-07</v>
      </c>
      <c r="D90" s="11">
        <f>$D$14*B90+$D$15</f>
        <v>2.871345029239766</v>
      </c>
      <c r="E90" s="11">
        <f>-$D$14*B90+$D$16</f>
        <v>-0.871345029239766</v>
      </c>
      <c r="F90" s="11">
        <f>IF(B90&lt;$D$11,D90,E90)</f>
        <v>-0.871345029239766</v>
      </c>
      <c r="G90" s="11"/>
      <c r="H90" s="12"/>
    </row>
    <row r="91" spans="2:8" ht="12.75">
      <c r="B91" s="29">
        <v>71</v>
      </c>
      <c r="C91" s="11">
        <f>$D$17*(EXP(-(B91-$D$11)*(B91-$D$11)/(2*$D$13*$D$13))/($D$13*SQRT(2*3.1415926)))</f>
        <v>5.1260612075507945E-08</v>
      </c>
      <c r="D91" s="11">
        <f>$D$14*B91+$D$15</f>
        <v>2.9298245614035086</v>
      </c>
      <c r="E91" s="11">
        <f>-$D$14*B91+$D$16</f>
        <v>-0.9298245614035086</v>
      </c>
      <c r="F91" s="11">
        <f>IF(B91&lt;$D$11,D91,E91)</f>
        <v>-0.9298245614035086</v>
      </c>
      <c r="G91" s="11"/>
      <c r="H91" s="12"/>
    </row>
    <row r="92" spans="2:8" ht="12.75">
      <c r="B92" s="29">
        <v>72</v>
      </c>
      <c r="C92" s="11">
        <f>$D$17*(EXP(-(B92-$D$11)*(B92-$D$11)/(2*$D$13*$D$13))/($D$13*SQRT(2*3.1415926)))</f>
        <v>1.8280522948838075E-08</v>
      </c>
      <c r="D92" s="11">
        <f>$D$14*B92+$D$15</f>
        <v>2.988304093567251</v>
      </c>
      <c r="E92" s="11">
        <f>-$D$14*B92+$D$16</f>
        <v>-0.9883040935672511</v>
      </c>
      <c r="F92" s="11">
        <f>IF(B92&lt;$D$11,D92,E92)</f>
        <v>-0.9883040935672511</v>
      </c>
      <c r="G92" s="11"/>
      <c r="H92" s="12"/>
    </row>
    <row r="93" spans="2:8" ht="12.75">
      <c r="B93" s="29">
        <v>73</v>
      </c>
      <c r="C93" s="11">
        <f>$D$17*(EXP(-(B93-$D$11)*(B93-$D$11)/(2*$D$13*$D$13))/($D$13*SQRT(2*3.1415926)))</f>
        <v>6.321591423853324E-09</v>
      </c>
      <c r="D93" s="11">
        <f>$D$14*B93+$D$15</f>
        <v>3.0467836257309937</v>
      </c>
      <c r="E93" s="11">
        <f>-$D$14*B93+$D$16</f>
        <v>-1.0467836257309937</v>
      </c>
      <c r="F93" s="11">
        <f>IF(B93&lt;$D$11,D93,E93)</f>
        <v>-1.0467836257309937</v>
      </c>
      <c r="G93" s="11"/>
      <c r="H93" s="12"/>
    </row>
    <row r="94" spans="2:8" ht="12.75">
      <c r="B94" s="29">
        <v>74</v>
      </c>
      <c r="C94" s="11">
        <f>$D$17*(EXP(-(B94-$D$11)*(B94-$D$11)/(2*$D$13*$D$13))/($D$13*SQRT(2*3.1415926)))</f>
        <v>2.1198113388266386E-09</v>
      </c>
      <c r="D94" s="11">
        <f>$D$14*B94+$D$15</f>
        <v>3.1052631578947363</v>
      </c>
      <c r="E94" s="11">
        <f>-$D$14*B94+$D$16</f>
        <v>-1.1052631578947363</v>
      </c>
      <c r="F94" s="11">
        <f>IF(B94&lt;$D$11,D94,E94)</f>
        <v>-1.1052631578947363</v>
      </c>
      <c r="G94" s="11"/>
      <c r="H94" s="12"/>
    </row>
    <row r="95" spans="2:8" ht="12.75">
      <c r="B95" s="29">
        <v>75</v>
      </c>
      <c r="C95" s="11">
        <f>$D$17*(EXP(-(B95-$D$11)*(B95-$D$11)/(2*$D$13*$D$13))/($D$13*SQRT(2*3.1415926)))</f>
        <v>6.892884137421548E-10</v>
      </c>
      <c r="D95" s="11">
        <f>$D$14*B95+$D$15</f>
        <v>3.163742690058479</v>
      </c>
      <c r="E95" s="11">
        <f>-$D$14*B95+$D$16</f>
        <v>-1.1637426900584789</v>
      </c>
      <c r="F95" s="11">
        <f>IF(B95&lt;$D$11,D95,E95)</f>
        <v>-1.1637426900584789</v>
      </c>
      <c r="G95" s="11"/>
      <c r="H95" s="12"/>
    </row>
    <row r="96" spans="2:8" ht="12.75">
      <c r="B96" s="29">
        <v>76</v>
      </c>
      <c r="C96" s="11">
        <f>$D$17*(EXP(-(B96-$D$11)*(B96-$D$11)/(2*$D$13*$D$13))/($D$13*SQRT(2*3.1415926)))</f>
        <v>2.1733903081351142E-10</v>
      </c>
      <c r="D96" s="11">
        <f>$D$14*B96+$D$15</f>
        <v>3.2222222222222223</v>
      </c>
      <c r="E96" s="11">
        <f>-$D$14*B96+$D$16</f>
        <v>-1.2222222222222223</v>
      </c>
      <c r="F96" s="11">
        <f>IF(B96&lt;$D$11,D96,E96)</f>
        <v>-1.2222222222222223</v>
      </c>
      <c r="G96" s="11"/>
      <c r="H96" s="12"/>
    </row>
    <row r="97" spans="2:8" ht="12.75">
      <c r="B97" s="29">
        <v>77</v>
      </c>
      <c r="C97" s="11">
        <f>$D$17*(EXP(-(B97-$D$11)*(B97-$D$11)/(2*$D$13*$D$13))/($D$13*SQRT(2*3.1415926)))</f>
        <v>6.645190776110143E-11</v>
      </c>
      <c r="D97" s="11">
        <f>$D$14*B97+$D$15</f>
        <v>3.280701754385965</v>
      </c>
      <c r="E97" s="11">
        <f>-$D$14*B97+$D$16</f>
        <v>-1.280701754385965</v>
      </c>
      <c r="F97" s="11">
        <f>IF(B97&lt;$D$11,D97,E97)</f>
        <v>-1.280701754385965</v>
      </c>
      <c r="G97" s="11"/>
      <c r="H97" s="12"/>
    </row>
    <row r="98" spans="2:8" ht="12.75">
      <c r="B98" s="29">
        <v>78</v>
      </c>
      <c r="C98" s="11">
        <f>$D$17*(EXP(-(B98-$D$11)*(B98-$D$11)/(2*$D$13*$D$13))/($D$13*SQRT(2*3.1415926)))</f>
        <v>1.9701993026551216E-11</v>
      </c>
      <c r="D98" s="11">
        <f>$D$14*B98+$D$15</f>
        <v>3.3391812865497075</v>
      </c>
      <c r="E98" s="11">
        <f>-$D$14*B98+$D$16</f>
        <v>-1.3391812865497075</v>
      </c>
      <c r="F98" s="11">
        <f>IF(B98&lt;$D$11,D98,E98)</f>
        <v>-1.3391812865497075</v>
      </c>
      <c r="G98" s="11"/>
      <c r="H98" s="12"/>
    </row>
    <row r="99" spans="2:8" ht="12.75">
      <c r="B99" s="29">
        <v>79</v>
      </c>
      <c r="C99" s="11">
        <f>$D$17*(EXP(-(B99-$D$11)*(B99-$D$11)/(2*$D$13*$D$13))/($D$13*SQRT(2*3.1415926)))</f>
        <v>5.6642948017317824E-12</v>
      </c>
      <c r="D99" s="11">
        <f>$D$14*B99+$D$15</f>
        <v>3.39766081871345</v>
      </c>
      <c r="E99" s="11">
        <f>-$D$14*B99+$D$16</f>
        <v>-1.39766081871345</v>
      </c>
      <c r="F99" s="11">
        <f>IF(B99&lt;$D$11,D99,E99)</f>
        <v>-1.39766081871345</v>
      </c>
      <c r="G99" s="11"/>
      <c r="H99" s="12"/>
    </row>
    <row r="100" spans="2:8" ht="12.75">
      <c r="B100" s="29">
        <v>80</v>
      </c>
      <c r="C100" s="11">
        <f>$D$17*(EXP(-(B100-$D$11)*(B100-$D$11)/(2*$D$13*$D$13))/($D$13*SQRT(2*3.1415926)))</f>
        <v>1.5791177517326798E-12</v>
      </c>
      <c r="D100" s="11">
        <f>$D$14*B100+$D$15</f>
        <v>3.4561403508771926</v>
      </c>
      <c r="E100" s="11">
        <f>-$D$14*B100+$D$16</f>
        <v>-1.4561403508771926</v>
      </c>
      <c r="F100" s="11">
        <f>IF(B100&lt;$D$11,D100,E100)</f>
        <v>-1.4561403508771926</v>
      </c>
      <c r="G100" s="11"/>
      <c r="H100" s="12"/>
    </row>
    <row r="101" spans="2:8" ht="12.75">
      <c r="B101" s="29">
        <v>81</v>
      </c>
      <c r="C101" s="11">
        <f>$D$17*(EXP(-(B101-$D$11)*(B101-$D$11)/(2*$D$13*$D$13))/($D$13*SQRT(2*3.1415926)))</f>
        <v>4.268901783919491E-13</v>
      </c>
      <c r="D101" s="11">
        <f>$D$14*B101+$D$15</f>
        <v>3.514619883040935</v>
      </c>
      <c r="E101" s="11">
        <f>-$D$14*B101+$D$16</f>
        <v>-1.5146198830409352</v>
      </c>
      <c r="F101" s="11">
        <f>IF(B101&lt;$D$11,D101,E101)</f>
        <v>-1.5146198830409352</v>
      </c>
      <c r="G101" s="11"/>
      <c r="H101" s="12"/>
    </row>
    <row r="102" spans="2:8" ht="12.75">
      <c r="B102" s="29">
        <v>82</v>
      </c>
      <c r="C102" s="11">
        <f>$D$17*(EXP(-(B102-$D$11)*(B102-$D$11)/(2*$D$13*$D$13))/($D$13*SQRT(2*3.1415926)))</f>
        <v>1.1190533460504727E-13</v>
      </c>
      <c r="D102" s="11">
        <f>$D$14*B102+$D$15</f>
        <v>3.5730994152046778</v>
      </c>
      <c r="E102" s="11">
        <f>-$D$14*B102+$D$16</f>
        <v>-1.5730994152046778</v>
      </c>
      <c r="F102" s="11">
        <f>IF(B102&lt;$D$11,D102,E102)</f>
        <v>-1.5730994152046778</v>
      </c>
      <c r="G102" s="11"/>
      <c r="H102" s="12"/>
    </row>
    <row r="103" spans="2:8" ht="12.75">
      <c r="B103" s="1">
        <v>83</v>
      </c>
      <c r="C103" s="11">
        <f>$D$17*(EXP(-(B103-$D$11)*(B103-$D$11)/(2*$D$13*$D$13))/($D$13*SQRT(2*3.1415926)))</f>
        <v>2.844581604952218E-14</v>
      </c>
      <c r="D103" s="11">
        <f>$D$14*B103+$D$15</f>
        <v>3.6315789473684204</v>
      </c>
      <c r="E103" s="11">
        <f>-$D$14*B103+$D$16</f>
        <v>-1.6315789473684204</v>
      </c>
      <c r="F103" s="11">
        <f>IF(B103&lt;$D$11,D103,E103)</f>
        <v>-1.6315789473684204</v>
      </c>
      <c r="G103" s="11"/>
      <c r="H103" s="12"/>
    </row>
    <row r="104" spans="2:8" ht="12.75">
      <c r="B104" s="1">
        <v>84</v>
      </c>
      <c r="C104" s="11">
        <f>$D$17*(EXP(-(B104-$D$11)*(B104-$D$11)/(2*$D$13*$D$13))/($D$13*SQRT(2*3.1415926)))</f>
        <v>7.01162989955662E-15</v>
      </c>
      <c r="D104" s="11">
        <f>$D$14*B104+$D$15</f>
        <v>3.690058479532163</v>
      </c>
      <c r="E104" s="11">
        <f>-$D$14*B104+$D$16</f>
        <v>-1.690058479532163</v>
      </c>
      <c r="F104" s="11">
        <f>IF(B104&lt;$D$11,D104,E104)</f>
        <v>-1.690058479532163</v>
      </c>
      <c r="G104" s="11"/>
      <c r="H104" s="12"/>
    </row>
    <row r="105" spans="2:8" ht="12.75">
      <c r="B105" s="1">
        <v>85</v>
      </c>
      <c r="C105" s="11">
        <f>$D$17*(EXP(-(B105-$D$11)*(B105-$D$11)/(2*$D$13*$D$13))/($D$13*SQRT(2*3.1415926)))</f>
        <v>1.675917173525323E-15</v>
      </c>
      <c r="D105" s="11">
        <f>$D$14*B105+$D$15</f>
        <v>3.7485380116959064</v>
      </c>
      <c r="E105" s="11">
        <f>-$D$14*B105+$D$16</f>
        <v>-1.7485380116959064</v>
      </c>
      <c r="F105" s="11">
        <f>IF(B105&lt;$D$11,D105,E105)</f>
        <v>-1.7485380116959064</v>
      </c>
      <c r="G105" s="11"/>
      <c r="H105" s="12"/>
    </row>
    <row r="106" spans="2:8" ht="12.75">
      <c r="B106" s="1">
        <v>86</v>
      </c>
      <c r="C106" s="11">
        <f>$D$17*(EXP(-(B106-$D$11)*(B106-$D$11)/(2*$D$13*$D$13))/($D$13*SQRT(2*3.1415926)))</f>
        <v>3.8843566459233497E-16</v>
      </c>
      <c r="D106" s="11">
        <f>$D$14*B106+$D$15</f>
        <v>3.807017543859649</v>
      </c>
      <c r="E106" s="11">
        <f>-$D$14*B106+$D$16</f>
        <v>-1.807017543859649</v>
      </c>
      <c r="F106" s="11">
        <f>IF(B106&lt;$D$11,D106,E106)</f>
        <v>-1.807017543859649</v>
      </c>
      <c r="G106" s="11"/>
      <c r="H106" s="12"/>
    </row>
    <row r="107" spans="2:8" ht="12.75">
      <c r="B107" s="1">
        <v>87</v>
      </c>
      <c r="C107" s="11">
        <f>$D$17*(EXP(-(B107-$D$11)*(B107-$D$11)/(2*$D$13*$D$13))/($D$13*SQRT(2*3.1415926)))</f>
        <v>8.730088073151613E-17</v>
      </c>
      <c r="D107" s="11">
        <f>$D$14*B107+$D$15</f>
        <v>3.8654970760233915</v>
      </c>
      <c r="E107" s="11">
        <f>-$D$14*B107+$D$16</f>
        <v>-1.8654970760233915</v>
      </c>
      <c r="F107" s="11">
        <f>IF(B107&lt;$D$11,D107,E107)</f>
        <v>-1.8654970760233915</v>
      </c>
      <c r="G107" s="11"/>
      <c r="H107" s="12"/>
    </row>
    <row r="108" spans="2:8" ht="12.75">
      <c r="B108" s="1">
        <v>88</v>
      </c>
      <c r="C108" s="11">
        <f>$D$17*(EXP(-(B108-$D$11)*(B108-$D$11)/(2*$D$13*$D$13))/($D$13*SQRT(2*3.1415926)))</f>
        <v>1.9026159442387912E-17</v>
      </c>
      <c r="D108" s="11">
        <f>$D$14*B108+$D$15</f>
        <v>3.923976608187134</v>
      </c>
      <c r="E108" s="11">
        <f>-$D$14*B108+$D$16</f>
        <v>-1.9239766081871341</v>
      </c>
      <c r="F108" s="11">
        <f>IF(B108&lt;$D$11,D108,E108)</f>
        <v>-1.9239766081871341</v>
      </c>
      <c r="G108" s="11"/>
      <c r="H108" s="12"/>
    </row>
    <row r="109" spans="2:8" ht="12.75">
      <c r="B109" s="1">
        <v>89</v>
      </c>
      <c r="C109" s="11">
        <f>$D$17*(EXP(-(B109-$D$11)*(B109-$D$11)/(2*$D$13*$D$13))/($D$13*SQRT(2*3.1415926)))</f>
        <v>4.020838397492026E-18</v>
      </c>
      <c r="D109" s="11">
        <f>$D$14*B109+$D$15</f>
        <v>3.9824561403508767</v>
      </c>
      <c r="E109" s="11">
        <f>-$D$14*B109+$D$16</f>
        <v>-1.9824561403508767</v>
      </c>
      <c r="F109" s="11">
        <f>IF(B109&lt;$D$11,D109,E109)</f>
        <v>-1.9824561403508767</v>
      </c>
      <c r="G109" s="11"/>
      <c r="H109" s="12"/>
    </row>
    <row r="110" spans="2:8" ht="12.75">
      <c r="B110" s="1">
        <v>90</v>
      </c>
      <c r="C110" s="11">
        <f>$D$17*(EXP(-(B110-$D$11)*(B110-$D$11)/(2*$D$13*$D$13))/($D$13*SQRT(2*3.1415926)))</f>
        <v>8.239769925107547E-19</v>
      </c>
      <c r="D110" s="11">
        <f>$D$14*B110+$D$15</f>
        <v>4.040935672514619</v>
      </c>
      <c r="E110" s="11">
        <f>-$D$14*B110+$D$16</f>
        <v>-2.0409356725146193</v>
      </c>
      <c r="F110" s="11">
        <f>IF(B110&lt;$D$11,D110,E110)</f>
        <v>-2.0409356725146193</v>
      </c>
      <c r="G110" s="11"/>
      <c r="H110" s="12"/>
    </row>
    <row r="111" spans="2:8" ht="12.75">
      <c r="B111" s="1">
        <v>91</v>
      </c>
      <c r="C111" s="11">
        <f>$D$17*(EXP(-(B111-$D$11)*(B111-$D$11)/(2*$D$13*$D$13))/($D$13*SQRT(2*3.1415926)))</f>
        <v>1.6373688799916474E-19</v>
      </c>
      <c r="D111" s="11">
        <f>$D$14*B111+$D$15</f>
        <v>4.099415204678362</v>
      </c>
      <c r="E111" s="11">
        <f>-$D$14*B111+$D$16</f>
        <v>-2.099415204678362</v>
      </c>
      <c r="F111" s="11">
        <f>IF(B111&lt;$D$11,D111,E111)</f>
        <v>-2.099415204678362</v>
      </c>
      <c r="G111" s="11"/>
      <c r="H111" s="12"/>
    </row>
    <row r="112" spans="2:8" ht="12.75">
      <c r="B112" s="1">
        <v>92</v>
      </c>
      <c r="C112" s="11">
        <f>$D$17*(EXP(-(B112-$D$11)*(B112-$D$11)/(2*$D$13*$D$13))/($D$13*SQRT(2*3.1415926)))</f>
        <v>3.155084233655556E-20</v>
      </c>
      <c r="D112" s="11">
        <f>$D$14*B112+$D$15</f>
        <v>4.157894736842105</v>
      </c>
      <c r="E112" s="11">
        <f>-$D$14*B112+$D$16</f>
        <v>-2.1578947368421053</v>
      </c>
      <c r="F112" s="11">
        <f>IF(B112&lt;$D$11,D112,E112)</f>
        <v>-2.1578947368421053</v>
      </c>
      <c r="G112" s="11"/>
      <c r="H112" s="12"/>
    </row>
    <row r="113" spans="2:8" ht="12.75">
      <c r="B113" s="1">
        <v>93</v>
      </c>
      <c r="C113" s="11">
        <f>$D$17*(EXP(-(B113-$D$11)*(B113-$D$11)/(2*$D$13*$D$13))/($D$13*SQRT(2*3.1415926)))</f>
        <v>5.8953333188582695E-21</v>
      </c>
      <c r="D113" s="11">
        <f>$D$14*B113+$D$15</f>
        <v>4.216374269005848</v>
      </c>
      <c r="E113" s="11">
        <f>-$D$14*B113+$D$16</f>
        <v>-2.216374269005848</v>
      </c>
      <c r="F113" s="11">
        <f>IF(B113&lt;$D$11,D113,E113)</f>
        <v>-2.216374269005848</v>
      </c>
      <c r="G113" s="11"/>
      <c r="H113" s="12"/>
    </row>
    <row r="114" spans="2:8" ht="12.75">
      <c r="B114" s="1">
        <v>94</v>
      </c>
      <c r="C114" s="11">
        <f>$D$17*(EXP(-(B114-$D$11)*(B114-$D$11)/(2*$D$13*$D$13))/($D$13*SQRT(2*3.1415926)))</f>
        <v>1.0681660028354675E-21</v>
      </c>
      <c r="D114" s="11">
        <f>$D$14*B114+$D$15</f>
        <v>4.2748538011695905</v>
      </c>
      <c r="E114" s="11">
        <f>-$D$14*B114+$D$16</f>
        <v>-2.2748538011695905</v>
      </c>
      <c r="F114" s="11">
        <f>IF(B114&lt;$D$11,D114,E114)</f>
        <v>-2.2748538011695905</v>
      </c>
      <c r="G114" s="11"/>
      <c r="H114" s="12"/>
    </row>
    <row r="115" spans="2:8" ht="12.75">
      <c r="B115" s="1">
        <v>95</v>
      </c>
      <c r="C115" s="11">
        <f>$D$17*(EXP(-(B115-$D$11)*(B115-$D$11)/(2*$D$13*$D$13))/($D$13*SQRT(2*3.1415926)))</f>
        <v>1.8767313883742126E-22</v>
      </c>
      <c r="D115" s="11">
        <f>$D$14*B115+$D$15</f>
        <v>4.333333333333333</v>
      </c>
      <c r="E115" s="11">
        <f>-$D$14*B115+$D$16</f>
        <v>-2.333333333333333</v>
      </c>
      <c r="F115" s="11">
        <f>IF(B115&lt;$D$11,D115,E115)</f>
        <v>-2.333333333333333</v>
      </c>
      <c r="G115" s="11"/>
      <c r="H115" s="12"/>
    </row>
    <row r="116" spans="2:8" ht="12.75">
      <c r="B116" s="1">
        <v>96</v>
      </c>
      <c r="C116" s="11">
        <f>$D$17*(EXP(-(B116-$D$11)*(B116-$D$11)/(2*$D$13*$D$13))/($D$13*SQRT(2*3.1415926)))</f>
        <v>3.1974109940898566E-23</v>
      </c>
      <c r="D116" s="11">
        <f>$D$14*B116+$D$15</f>
        <v>4.391812865497076</v>
      </c>
      <c r="E116" s="11">
        <f>-$D$14*B116+$D$16</f>
        <v>-2.3918128654970756</v>
      </c>
      <c r="F116" s="11">
        <f>IF(B116&lt;$D$11,D116,E116)</f>
        <v>-2.3918128654970756</v>
      </c>
      <c r="G116" s="11"/>
      <c r="H116" s="12"/>
    </row>
    <row r="117" spans="2:8" ht="12.75">
      <c r="B117" s="1">
        <v>97</v>
      </c>
      <c r="C117" s="11">
        <f>$D$17*(EXP(-(B117-$D$11)*(B117-$D$11)/(2*$D$13*$D$13))/($D$13*SQRT(2*3.1415926)))</f>
        <v>5.282357500436248E-24</v>
      </c>
      <c r="D117" s="11">
        <f>$D$14*B117+$D$15</f>
        <v>4.450292397660818</v>
      </c>
      <c r="E117" s="11">
        <f>-$D$14*B117+$D$16</f>
        <v>-2.450292397660818</v>
      </c>
      <c r="F117" s="11">
        <f>IF(B117&lt;$D$11,D117,E117)</f>
        <v>-2.450292397660818</v>
      </c>
      <c r="G117" s="11"/>
      <c r="H117" s="12"/>
    </row>
    <row r="118" spans="2:8" ht="12.75">
      <c r="B118" s="1">
        <v>98</v>
      </c>
      <c r="C118" s="11">
        <f>$D$17*(EXP(-(B118-$D$11)*(B118-$D$11)/(2*$D$13*$D$13))/($D$13*SQRT(2*3.1415926)))</f>
        <v>8.462332709532884E-25</v>
      </c>
      <c r="D118" s="11">
        <f>$D$14*B118+$D$15</f>
        <v>4.508771929824561</v>
      </c>
      <c r="E118" s="11">
        <f>-$D$14*B118+$D$16</f>
        <v>-2.5087719298245608</v>
      </c>
      <c r="F118" s="11">
        <f>IF(B118&lt;$D$11,D118,E118)</f>
        <v>-2.5087719298245608</v>
      </c>
      <c r="G118" s="11"/>
      <c r="H118" s="12"/>
    </row>
    <row r="119" spans="2:8" ht="12.75">
      <c r="B119" s="1">
        <v>99</v>
      </c>
      <c r="C119" s="11">
        <f>$D$17*(EXP(-(B119-$D$11)*(B119-$D$11)/(2*$D$13*$D$13))/($D$13*SQRT(2*3.1415926)))</f>
        <v>1.3145750410472743E-25</v>
      </c>
      <c r="D119" s="11">
        <f>$D$14*B119+$D$15</f>
        <v>4.567251461988303</v>
      </c>
      <c r="E119" s="11">
        <f>-$D$14*B119+$D$16</f>
        <v>-2.5672514619883033</v>
      </c>
      <c r="F119" s="11">
        <f>IF(B119&lt;$D$11,D119,E119)</f>
        <v>-2.5672514619883033</v>
      </c>
      <c r="G119" s="11"/>
      <c r="H119" s="12"/>
    </row>
    <row r="120" spans="2:8" ht="12.75">
      <c r="B120" s="1">
        <v>100</v>
      </c>
      <c r="C120" s="11">
        <f>$D$17*(EXP(-(B120-$D$11)*(B120-$D$11)/(2*$D$13*$D$13))/($D$13*SQRT(2*3.1415926)))</f>
        <v>1.9802209386475897E-26</v>
      </c>
      <c r="D120" s="11">
        <f>$D$14*B120+$D$15</f>
        <v>4.625730994152046</v>
      </c>
      <c r="E120" s="11">
        <f>-$D$14*B120+$D$16</f>
        <v>-2.625730994152046</v>
      </c>
      <c r="F120" s="11">
        <f>IF(B120&lt;$D$11,D120,E120)</f>
        <v>-2.625730994152046</v>
      </c>
      <c r="G120" s="11"/>
      <c r="H120" s="12"/>
    </row>
    <row r="122" spans="2:7" ht="12.75">
      <c r="B122" s="2"/>
      <c r="F122" s="11"/>
      <c r="G122" s="11"/>
    </row>
    <row r="123" spans="2:6" ht="12.75">
      <c r="B123" s="4"/>
      <c r="C123" s="4"/>
      <c r="D123" s="4"/>
      <c r="E123" s="4"/>
      <c r="F123" s="4"/>
    </row>
  </sheetData>
  <sheetProtection selectLockedCells="1" selectUnlockedCells="1"/>
  <mergeCells count="8">
    <mergeCell ref="B2:Q2"/>
    <mergeCell ref="B3:Q3"/>
    <mergeCell ref="B4:Q4"/>
    <mergeCell ref="B5:Q5"/>
    <mergeCell ref="B6:Q6"/>
    <mergeCell ref="B7:Q7"/>
    <mergeCell ref="I21:J21"/>
    <mergeCell ref="B123:F12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125"/>
  <sheetViews>
    <sheetView workbookViewId="0" topLeftCell="A1">
      <selection activeCell="D12" sqref="D12"/>
    </sheetView>
  </sheetViews>
  <sheetFormatPr defaultColWidth="9.140625" defaultRowHeight="12.75"/>
  <cols>
    <col min="1" max="1" width="6.421875" style="1" customWidth="1"/>
    <col min="2" max="2" width="9.140625" style="1" customWidth="1"/>
    <col min="3" max="3" width="13.28125" style="1" customWidth="1"/>
    <col min="4" max="4" width="11.28125" style="1" customWidth="1"/>
    <col min="5" max="5" width="8.28125" style="1" customWidth="1"/>
    <col min="6" max="9" width="12.00390625" style="1" customWidth="1"/>
    <col min="10" max="16384" width="9.140625" style="1" customWidth="1"/>
  </cols>
  <sheetData>
    <row r="2" spans="2:20" ht="12.75">
      <c r="B2" s="3" t="s">
        <v>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3" t="s">
        <v>60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3" t="s">
        <v>61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18" ht="12.75">
      <c r="B5" s="3" t="s">
        <v>62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2.75">
      <c r="B6" s="3" t="s">
        <v>63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ht="12.75">
      <c r="B9" s="30" t="s">
        <v>57</v>
      </c>
      <c r="C9" s="30"/>
      <c r="D9" s="3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8" ht="12.75">
      <c r="B10"/>
      <c r="C10" s="22" t="s">
        <v>40</v>
      </c>
      <c r="D10" s="22" t="s">
        <v>41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ht="12.75">
      <c r="B11" s="23" t="s">
        <v>42</v>
      </c>
      <c r="C11" s="23" t="s">
        <v>43</v>
      </c>
      <c r="D11" s="24">
        <v>0.1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18" ht="12.75">
      <c r="B12" s="23" t="s">
        <v>64</v>
      </c>
      <c r="C12" s="23" t="s">
        <v>43</v>
      </c>
      <c r="D12" s="24">
        <v>0.15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23" t="s">
        <v>44</v>
      </c>
      <c r="C13" s="22"/>
      <c r="D13" s="34">
        <f>D11*D12</f>
        <v>0.015</v>
      </c>
      <c r="E13" s="26" t="s">
        <v>65</v>
      </c>
      <c r="F13" s="26"/>
      <c r="G13" s="2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2.75">
      <c r="B14" s="23" t="s">
        <v>29</v>
      </c>
      <c r="C14" s="22"/>
      <c r="D14" s="27">
        <f>1/(3*D13)</f>
        <v>22.22222222222222</v>
      </c>
      <c r="E14" s="26" t="s">
        <v>66</v>
      </c>
      <c r="F14" s="26"/>
      <c r="G14" s="2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2.75">
      <c r="B15" s="23" t="s">
        <v>45</v>
      </c>
      <c r="C15" s="22"/>
      <c r="D15" s="28">
        <f>$D$14*(3*$D$13-$D$11)</f>
        <v>-1.2222222222222223</v>
      </c>
      <c r="E15" s="26" t="s">
        <v>67</v>
      </c>
      <c r="F15" s="26"/>
      <c r="G15" s="2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2.75">
      <c r="B16" s="23" t="s">
        <v>46</v>
      </c>
      <c r="C16" s="22"/>
      <c r="D16" s="28">
        <f>$D$14*(3*$D$13+$D$11)</f>
        <v>3.2222222222222223</v>
      </c>
      <c r="E16" s="26" t="s">
        <v>68</v>
      </c>
      <c r="F16" s="26"/>
      <c r="G16" s="2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23" t="s">
        <v>69</v>
      </c>
      <c r="C17" s="22"/>
      <c r="D17" s="28">
        <f>-0.25/D13</f>
        <v>-16.666666666666668</v>
      </c>
      <c r="E17" s="26" t="s">
        <v>70</v>
      </c>
      <c r="F17" s="26"/>
      <c r="G17" s="2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23" t="s">
        <v>71</v>
      </c>
      <c r="C18" s="22"/>
      <c r="D18" s="28">
        <v>0.25</v>
      </c>
      <c r="E18" s="26">
        <v>0.25</v>
      </c>
      <c r="F18" s="26"/>
      <c r="G18" s="2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23" t="s">
        <v>47</v>
      </c>
      <c r="C19" s="35">
        <v>0.41</v>
      </c>
      <c r="D19" s="28">
        <f>D13/C19</f>
        <v>0.036585365853658534</v>
      </c>
      <c r="E19" s="26" t="s">
        <v>72</v>
      </c>
      <c r="F19" s="26"/>
      <c r="G19" s="2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5:14" ht="12.75">
      <c r="E20" s="2"/>
      <c r="F20" s="2"/>
      <c r="G20" s="6"/>
      <c r="H20" s="6"/>
      <c r="I20" s="7"/>
      <c r="K20" s="2"/>
      <c r="N20" s="2"/>
    </row>
    <row r="21" spans="2:9" ht="12.75">
      <c r="B21" s="2" t="s">
        <v>12</v>
      </c>
      <c r="C21" s="2" t="s">
        <v>16</v>
      </c>
      <c r="D21" s="2" t="s">
        <v>48</v>
      </c>
      <c r="E21" s="2" t="s">
        <v>49</v>
      </c>
      <c r="F21" s="2" t="s">
        <v>73</v>
      </c>
      <c r="G21" s="2" t="s">
        <v>50</v>
      </c>
      <c r="H21" s="2"/>
      <c r="I21" s="2"/>
    </row>
    <row r="22" spans="2:9" ht="12.75">
      <c r="B22" s="36">
        <v>0</v>
      </c>
      <c r="C22" s="11">
        <f>$D$19*(EXP(-(B22-$D$11)*(B22-$D$11)/(2*$D$13*$D$13))/($D$13*SQRT(2*3.1415926)))</f>
        <v>2.1733903081350984E-10</v>
      </c>
      <c r="D22" s="11">
        <f>$D$14*B22+$D$15</f>
        <v>-1.2222222222222223</v>
      </c>
      <c r="E22" s="11">
        <f>-$D$14*B22+$D$16</f>
        <v>3.2222222222222223</v>
      </c>
      <c r="F22" s="11">
        <f>$D$17*B22+$D$18</f>
        <v>0.25</v>
      </c>
      <c r="G22" s="11">
        <f>IF(B22&lt;$D$11,IF(B22&lt;=$D$13,F22,D22),E22)</f>
        <v>0.25</v>
      </c>
      <c r="H22" s="11"/>
      <c r="I22" s="12"/>
    </row>
    <row r="23" spans="2:12" ht="12.75">
      <c r="B23" s="36">
        <v>0.002</v>
      </c>
      <c r="C23" s="11">
        <f>$D$19*(EXP(-(B23-$D$11)*(B23-$D$11)/(2*$D$13*$D$13))/($D$13*SQRT(2*3.1415926)))</f>
        <v>5.239826055812931E-10</v>
      </c>
      <c r="D23" s="11">
        <f>$D$14*B23+$D$15</f>
        <v>-1.1777777777777778</v>
      </c>
      <c r="E23" s="11">
        <f>-$D$14*B23+$D$16</f>
        <v>3.177777777777778</v>
      </c>
      <c r="F23" s="11">
        <f>$D$17*B23+$D$18</f>
        <v>0.21666666666666667</v>
      </c>
      <c r="G23" s="11">
        <f>IF(B23&lt;$D$11,IF(B23&lt;=$D$13,F23,D23),E23)</f>
        <v>0.21666666666666667</v>
      </c>
      <c r="H23" s="11"/>
      <c r="I23" s="12"/>
      <c r="J23" s="30"/>
      <c r="K23" s="30"/>
      <c r="L23"/>
    </row>
    <row r="24" spans="2:12" ht="12.75">
      <c r="B24" s="36">
        <v>0.004</v>
      </c>
      <c r="C24" s="11">
        <f>$D$19*(EXP(-(B24-$D$11)*(B24-$D$11)/(2*$D$13*$D$13))/($D$13*SQRT(2*3.1415926)))</f>
        <v>1.2410098353761499E-09</v>
      </c>
      <c r="D24" s="11">
        <f>$D$14*B24+$D$15</f>
        <v>-1.1333333333333335</v>
      </c>
      <c r="E24" s="11">
        <f>-$D$14*B24+$D$16</f>
        <v>3.1333333333333333</v>
      </c>
      <c r="F24" s="11">
        <f>$D$17*B24+$D$18</f>
        <v>0.18333333333333332</v>
      </c>
      <c r="G24" s="11">
        <f>IF(B24&lt;$D$11,IF(B24&lt;=$D$13,F24,D24),E24)</f>
        <v>0.18333333333333332</v>
      </c>
      <c r="H24" s="11"/>
      <c r="I24" s="12"/>
      <c r="J24"/>
      <c r="K24" s="22"/>
      <c r="L24" s="22"/>
    </row>
    <row r="25" spans="2:12" ht="12.75">
      <c r="B25" s="36">
        <v>0.006</v>
      </c>
      <c r="C25" s="11">
        <f>$D$19*(EXP(-(B25-$D$11)*(B25-$D$11)/(2*$D$13*$D$13))/($D$13*SQRT(2*3.1415926)))</f>
        <v>2.887438786085267E-09</v>
      </c>
      <c r="D25" s="11">
        <f>$D$14*B25+$D$15</f>
        <v>-1.088888888888889</v>
      </c>
      <c r="E25" s="11">
        <f>-$D$14*B25+$D$16</f>
        <v>3.088888888888889</v>
      </c>
      <c r="F25" s="11">
        <f>$D$17*B25+$D$18</f>
        <v>0.15</v>
      </c>
      <c r="G25" s="11">
        <f>IF(B25&lt;$D$11,IF(B25&lt;=$D$13,F25,D25),E25)</f>
        <v>0.15</v>
      </c>
      <c r="H25" s="11"/>
      <c r="I25" s="12"/>
      <c r="J25" s="23"/>
      <c r="K25" s="23"/>
      <c r="L25" s="31"/>
    </row>
    <row r="26" spans="2:12" ht="12.75">
      <c r="B26" s="36">
        <v>0.008</v>
      </c>
      <c r="C26" s="11">
        <f>$D$19*(EXP(-(B26-$D$11)*(B26-$D$11)/(2*$D$13*$D$13))/($D$13*SQRT(2*3.1415926)))</f>
        <v>6.599781501596876E-09</v>
      </c>
      <c r="D26" s="11">
        <f>$D$14*B26+$D$15</f>
        <v>-1.0444444444444445</v>
      </c>
      <c r="E26" s="11">
        <f>-$D$14*B26+$D$16</f>
        <v>3.0444444444444447</v>
      </c>
      <c r="F26" s="11">
        <f>$D$17*B26+$D$18</f>
        <v>0.11666666666666664</v>
      </c>
      <c r="G26" s="11">
        <f>IF(B26&lt;$D$11,IF(B26&lt;=$D$13,F26,D26),E26)</f>
        <v>0.11666666666666664</v>
      </c>
      <c r="H26" s="11"/>
      <c r="I26" s="12"/>
      <c r="J26" s="23"/>
      <c r="K26" s="22"/>
      <c r="L26" s="27"/>
    </row>
    <row r="27" spans="2:12" ht="12.75">
      <c r="B27" s="36">
        <v>0.01</v>
      </c>
      <c r="C27" s="11">
        <f>$D$19*(EXP(-(B27-$D$11)*(B27-$D$11)/(2*$D$13*$D$13))/($D$13*SQRT(2*3.1415926)))</f>
        <v>1.4819226589377943E-08</v>
      </c>
      <c r="D27" s="11">
        <f>$D$14*B27+$D$15</f>
        <v>-1</v>
      </c>
      <c r="E27" s="11">
        <f>-$D$14*B27+$D$16</f>
        <v>3</v>
      </c>
      <c r="F27" s="11">
        <f>$D$17*B27+$D$18</f>
        <v>0.08333333333333331</v>
      </c>
      <c r="G27" s="11">
        <f>IF(B27&lt;$D$11,IF(B27&lt;=$D$13,F27,D27),E27)</f>
        <v>0.08333333333333331</v>
      </c>
      <c r="H27" s="11"/>
      <c r="I27" s="12"/>
      <c r="J27" s="23"/>
      <c r="K27" s="22"/>
      <c r="L27" s="23"/>
    </row>
    <row r="28" spans="2:12" ht="12.75">
      <c r="B28" s="36">
        <v>0.012</v>
      </c>
      <c r="C28" s="11">
        <f>$D$19*(EXP(-(B28-$D$11)*(B28-$D$11)/(2*$D$13*$D$13))/($D$13*SQRT(2*3.1415926)))</f>
        <v>3.268893177133222E-08</v>
      </c>
      <c r="D28" s="11">
        <f>$D$14*B28+$D$15</f>
        <v>-0.9555555555555557</v>
      </c>
      <c r="E28" s="11">
        <f>-$D$14*B28+$D$16</f>
        <v>2.9555555555555557</v>
      </c>
      <c r="F28" s="11">
        <f>$D$17*B28+$D$18</f>
        <v>0.04999999999999999</v>
      </c>
      <c r="G28" s="11">
        <f>IF(B28&lt;$D$11,IF(B28&lt;=$D$13,F28,D28),E28)</f>
        <v>0.04999999999999999</v>
      </c>
      <c r="H28" s="11"/>
      <c r="I28" s="12"/>
      <c r="J28" s="23"/>
      <c r="K28" s="22"/>
      <c r="L28" s="23"/>
    </row>
    <row r="29" spans="2:9" ht="12.75">
      <c r="B29" s="36">
        <v>0.014</v>
      </c>
      <c r="C29" s="11">
        <f>$D$19*(EXP(-(B29-$D$11)*(B29-$D$11)/(2*$D$13*$D$13))/($D$13*SQRT(2*3.1415926)))</f>
        <v>7.083617921194128E-08</v>
      </c>
      <c r="D29" s="11">
        <f>$D$14*B29+$D$15</f>
        <v>-0.9111111111111112</v>
      </c>
      <c r="E29" s="11">
        <f>-$D$14*B29+$D$16</f>
        <v>2.9111111111111114</v>
      </c>
      <c r="F29" s="11">
        <f>$D$17*B29+$D$18</f>
        <v>0.016666666666666635</v>
      </c>
      <c r="G29" s="11">
        <f>IF(B29&lt;$D$11,IF(B29&lt;=$D$13,F29,D29),E29)</f>
        <v>0.016666666666666635</v>
      </c>
      <c r="H29" s="11"/>
      <c r="I29" s="12"/>
    </row>
    <row r="30" spans="2:9" ht="12.75">
      <c r="B30" s="36">
        <v>0.016</v>
      </c>
      <c r="C30" s="11">
        <f>$D$19*(EXP(-(B30-$D$11)*(B30-$D$11)/(2*$D$13*$D$13))/($D$13*SQRT(2*3.1415926)))</f>
        <v>1.5079562324141223E-07</v>
      </c>
      <c r="D30" s="11">
        <f>$D$14*B30+$D$15</f>
        <v>-0.8666666666666667</v>
      </c>
      <c r="E30" s="11">
        <f>-$D$14*B30+$D$16</f>
        <v>2.8666666666666667</v>
      </c>
      <c r="F30" s="11">
        <f>$D$17*B30+$D$18</f>
        <v>-0.01666666666666672</v>
      </c>
      <c r="G30" s="11">
        <f>IF(B30&lt;$D$11,IF(B30&lt;=$D$13,F30,D30),E30)</f>
        <v>-0.8666666666666667</v>
      </c>
      <c r="H30" s="11"/>
      <c r="I30" s="12"/>
    </row>
    <row r="31" spans="2:9" ht="12.75">
      <c r="B31" s="36">
        <v>0.018000000000000002</v>
      </c>
      <c r="C31" s="11">
        <f>$D$19*(EXP(-(B31-$D$11)*(B31-$D$11)/(2*$D$13*$D$13))/($D$13*SQRT(2*3.1415926)))</f>
        <v>3.153563311003863E-07</v>
      </c>
      <c r="D31" s="11">
        <f>$D$14*B31+$D$15</f>
        <v>-0.8222222222222223</v>
      </c>
      <c r="E31" s="11">
        <f>-$D$14*B31+$D$16</f>
        <v>2.8222222222222224</v>
      </c>
      <c r="F31" s="11">
        <f>$D$17*B31+$D$18</f>
        <v>-0.050000000000000044</v>
      </c>
      <c r="G31" s="11">
        <f>IF(B31&lt;$D$11,IF(B31&lt;=$D$13,F31,D31),E31)</f>
        <v>-0.8222222222222223</v>
      </c>
      <c r="H31" s="11"/>
      <c r="I31" s="12"/>
    </row>
    <row r="32" spans="2:9" ht="12.75">
      <c r="B32" s="36">
        <v>0.020000000000000004</v>
      </c>
      <c r="C32" s="11">
        <f>$D$19*(EXP(-(B32-$D$11)*(B32-$D$11)/(2*$D$13*$D$13))/($D$13*SQRT(2*3.1415926)))</f>
        <v>6.478785197994439E-07</v>
      </c>
      <c r="D32" s="11">
        <f>$D$14*B32+$D$15</f>
        <v>-0.7777777777777778</v>
      </c>
      <c r="E32" s="11">
        <f>-$D$14*B32+$D$16</f>
        <v>2.7777777777777777</v>
      </c>
      <c r="F32" s="11">
        <f>$D$17*B32+$D$18</f>
        <v>-0.08333333333333343</v>
      </c>
      <c r="G32" s="11">
        <f>IF(B32&lt;$D$11,IF(B32&lt;=$D$13,F32,D32),E32)</f>
        <v>-0.7777777777777778</v>
      </c>
      <c r="H32" s="11"/>
      <c r="I32" s="12"/>
    </row>
    <row r="33" spans="2:9" ht="12.75">
      <c r="B33" s="36">
        <v>0.022</v>
      </c>
      <c r="C33" s="11">
        <f>$D$19*(EXP(-(B33-$D$11)*(B33-$D$11)/(2*$D$13*$D$13))/($D$13*SQRT(2*3.1415926)))</f>
        <v>1.3075696074200722E-06</v>
      </c>
      <c r="D33" s="11">
        <f>$D$14*B33+$D$15</f>
        <v>-0.7333333333333335</v>
      </c>
      <c r="E33" s="11">
        <f>-$D$14*B33+$D$16</f>
        <v>2.7333333333333334</v>
      </c>
      <c r="F33" s="11">
        <f>$D$17*B33+$D$18</f>
        <v>-0.1166666666666667</v>
      </c>
      <c r="G33" s="11">
        <f>IF(B33&lt;$D$11,IF(B33&lt;=$D$13,F33,D33),E33)</f>
        <v>-0.7333333333333335</v>
      </c>
      <c r="H33" s="11"/>
      <c r="I33" s="12"/>
    </row>
    <row r="34" spans="2:9" ht="12.75">
      <c r="B34" s="36">
        <v>0.024</v>
      </c>
      <c r="C34" s="11">
        <f>$D$19*(EXP(-(B34-$D$11)*(B34-$D$11)/(2*$D$13*$D$13))/($D$13*SQRT(2*3.1415926)))</f>
        <v>2.592479093893015E-06</v>
      </c>
      <c r="D34" s="11">
        <f>$D$14*B34+$D$15</f>
        <v>-0.688888888888889</v>
      </c>
      <c r="E34" s="11">
        <f>-$D$14*B34+$D$16</f>
        <v>2.688888888888889</v>
      </c>
      <c r="F34" s="11">
        <f>$D$17*B34+$D$18</f>
        <v>-0.15000000000000002</v>
      </c>
      <c r="G34" s="11">
        <f>IF(B34&lt;$D$11,IF(B34&lt;=$D$13,F34,D34),E34)</f>
        <v>-0.688888888888889</v>
      </c>
      <c r="H34" s="11"/>
      <c r="I34" s="12"/>
    </row>
    <row r="35" spans="2:9" ht="12.75">
      <c r="B35" s="36">
        <v>0.026000000000000002</v>
      </c>
      <c r="C35" s="11">
        <f>$D$19*(EXP(-(B35-$D$11)*(B35-$D$11)/(2*$D$13*$D$13))/($D$13*SQRT(2*3.1415926)))</f>
        <v>5.049459781898013E-06</v>
      </c>
      <c r="D35" s="11">
        <f>$D$14*B35+$D$15</f>
        <v>-0.6444444444444445</v>
      </c>
      <c r="E35" s="11">
        <f>-$D$14*B35+$D$16</f>
        <v>2.6444444444444444</v>
      </c>
      <c r="F35" s="11">
        <f>$D$17*B35+$D$18</f>
        <v>-0.1833333333333334</v>
      </c>
      <c r="G35" s="11">
        <f>IF(B35&lt;$D$11,IF(B35&lt;=$D$13,F35,D35),E35)</f>
        <v>-0.6444444444444445</v>
      </c>
      <c r="H35" s="11"/>
      <c r="I35" s="12"/>
    </row>
    <row r="36" spans="2:9" ht="12.75">
      <c r="B36" s="36">
        <v>0.028000000000000004</v>
      </c>
      <c r="C36" s="11">
        <f>$D$19*(EXP(-(B36-$D$11)*(B36-$D$11)/(2*$D$13*$D$13))/($D$13*SQRT(2*3.1415926)))</f>
        <v>9.661705182483656E-06</v>
      </c>
      <c r="D36" s="11">
        <f>$D$14*B36+$D$15</f>
        <v>-0.6</v>
      </c>
      <c r="E36" s="11">
        <f>-$D$14*B36+$D$16</f>
        <v>2.6</v>
      </c>
      <c r="F36" s="11">
        <f>$D$17*B36+$D$18</f>
        <v>-0.21666666666666679</v>
      </c>
      <c r="G36" s="11">
        <f>IF(B36&lt;$D$11,IF(B36&lt;=$D$13,F36,D36),E36)</f>
        <v>-0.6</v>
      </c>
      <c r="H36" s="11"/>
      <c r="I36" s="12"/>
    </row>
    <row r="37" spans="2:9" ht="12.75">
      <c r="B37" s="36">
        <v>0.03</v>
      </c>
      <c r="C37" s="11">
        <f>$D$19*(EXP(-(B37-$D$11)*(B37-$D$11)/(2*$D$13*$D$13))/($D$13*SQRT(2*3.1415926)))</f>
        <v>1.8161087644238815E-05</v>
      </c>
      <c r="D37" s="11">
        <f>$D$14*B37+$D$15</f>
        <v>-0.5555555555555557</v>
      </c>
      <c r="E37" s="11">
        <f>-$D$14*B37+$D$16</f>
        <v>2.555555555555556</v>
      </c>
      <c r="F37" s="11">
        <f>$D$17*B37+$D$18</f>
        <v>-0.25</v>
      </c>
      <c r="G37" s="11">
        <f>IF(B37&lt;$D$11,IF(B37&lt;=$D$13,F37,D37),E37)</f>
        <v>-0.5555555555555557</v>
      </c>
      <c r="H37" s="11"/>
      <c r="I37" s="12"/>
    </row>
    <row r="38" spans="2:9" ht="12.75">
      <c r="B38" s="36">
        <v>0.032</v>
      </c>
      <c r="C38" s="11">
        <f>$D$19*(EXP(-(B38-$D$11)*(B38-$D$11)/(2*$D$13*$D$13))/($D$13*SQRT(2*3.1415926)))</f>
        <v>3.353583595296477E-05</v>
      </c>
      <c r="D38" s="11">
        <f>$D$14*B38+$D$15</f>
        <v>-0.5111111111111112</v>
      </c>
      <c r="E38" s="11">
        <f>-$D$14*B38+$D$16</f>
        <v>2.511111111111111</v>
      </c>
      <c r="F38" s="11">
        <f>$D$17*B38+$D$18</f>
        <v>-0.28333333333333344</v>
      </c>
      <c r="G38" s="11">
        <f>IF(B38&lt;$D$11,IF(B38&lt;=$D$13,F38,D38),E38)</f>
        <v>-0.5111111111111112</v>
      </c>
      <c r="H38" s="11"/>
      <c r="I38" s="12"/>
    </row>
    <row r="39" spans="2:9" ht="12.75">
      <c r="B39" s="36">
        <v>0.034</v>
      </c>
      <c r="C39" s="11">
        <f>$D$19*(EXP(-(B39-$D$11)*(B39-$D$11)/(2*$D$13*$D$13))/($D$13*SQRT(2*3.1415926)))</f>
        <v>6.0835296348267983E-05</v>
      </c>
      <c r="D39" s="11">
        <f>$D$14*B39+$D$15</f>
        <v>-0.4666666666666668</v>
      </c>
      <c r="E39" s="11">
        <f>-$D$14*B39+$D$16</f>
        <v>2.466666666666667</v>
      </c>
      <c r="F39" s="11">
        <f>$D$17*B39+$D$18</f>
        <v>-0.31666666666666676</v>
      </c>
      <c r="G39" s="11">
        <f>IF(B39&lt;$D$11,IF(B39&lt;=$D$13,F39,D39),E39)</f>
        <v>-0.4666666666666668</v>
      </c>
      <c r="H39" s="11"/>
      <c r="I39" s="12"/>
    </row>
    <row r="40" spans="2:9" ht="12.75">
      <c r="B40" s="36">
        <v>0.036000000000000004</v>
      </c>
      <c r="C40" s="11">
        <f>$D$19*(EXP(-(B40-$D$11)*(B40-$D$11)/(2*$D$13*$D$13))/($D$13*SQRT(2*3.1415926)))</f>
        <v>0.00010841299158021386</v>
      </c>
      <c r="D40" s="11">
        <f>$D$14*B40+$D$15</f>
        <v>-0.4222222222222223</v>
      </c>
      <c r="E40" s="11">
        <f>-$D$14*B40+$D$16</f>
        <v>2.4222222222222225</v>
      </c>
      <c r="F40" s="11">
        <f>$D$17*B40+$D$18</f>
        <v>-0.3500000000000001</v>
      </c>
      <c r="G40" s="11">
        <f>IF(B40&lt;$D$11,IF(B40&lt;=$D$13,F40,D40),E40)</f>
        <v>-0.4222222222222223</v>
      </c>
      <c r="H40" s="11"/>
      <c r="I40" s="12"/>
    </row>
    <row r="41" spans="2:9" ht="12.75">
      <c r="B41" s="36">
        <v>0.038000000000000006</v>
      </c>
      <c r="C41" s="11">
        <f>$D$19*(EXP(-(B41-$D$11)*(B41-$D$11)/(2*$D$13*$D$13))/($D$13*SQRT(2*3.1415926)))</f>
        <v>0.00018979564303431325</v>
      </c>
      <c r="D41" s="11">
        <f>$D$14*B41+$D$15</f>
        <v>-0.37777777777777777</v>
      </c>
      <c r="E41" s="11">
        <f>-$D$14*B41+$D$16</f>
        <v>2.3777777777777778</v>
      </c>
      <c r="F41" s="11">
        <f>$D$17*B41+$D$18</f>
        <v>-0.3833333333333335</v>
      </c>
      <c r="G41" s="11">
        <f>IF(B41&lt;$D$11,IF(B41&lt;=$D$13,F41,D41),E41)</f>
        <v>-0.37777777777777777</v>
      </c>
      <c r="H41" s="11"/>
      <c r="I41" s="12"/>
    </row>
    <row r="42" spans="2:9" ht="12.75">
      <c r="B42" s="36">
        <v>0.04</v>
      </c>
      <c r="C42" s="11">
        <f>$D$19*(EXP(-(B42-$D$11)*(B42-$D$11)/(2*$D$13*$D$13))/($D$13*SQRT(2*3.1415926)))</f>
        <v>0.0003264151875764241</v>
      </c>
      <c r="D42" s="11">
        <f>$D$14*B42+$D$15</f>
        <v>-0.3333333333333335</v>
      </c>
      <c r="E42" s="11">
        <f>-$D$14*B42+$D$16</f>
        <v>2.3333333333333335</v>
      </c>
      <c r="F42" s="11">
        <f>$D$17*B42+$D$18</f>
        <v>-0.41666666666666674</v>
      </c>
      <c r="G42" s="11">
        <f>IF(B42&lt;$D$11,IF(B42&lt;=$D$13,F42,D42),E42)</f>
        <v>-0.3333333333333335</v>
      </c>
      <c r="H42" s="14"/>
      <c r="I42" s="15"/>
    </row>
    <row r="43" spans="2:9" ht="12.75">
      <c r="B43" s="36">
        <v>0.042</v>
      </c>
      <c r="C43" s="11">
        <f>$D$19*(EXP(-(B43-$D$11)*(B43-$D$11)/(2*$D$13*$D$13))/($D$13*SQRT(2*3.1415926)))</f>
        <v>0.0005514849764199633</v>
      </c>
      <c r="D43" s="11">
        <f>$D$14*B43+$D$15</f>
        <v>-0.288888888888889</v>
      </c>
      <c r="E43" s="11">
        <f>-$D$14*B43+$D$16</f>
        <v>2.2888888888888888</v>
      </c>
      <c r="F43" s="11">
        <f>$D$17*B43+$D$18</f>
        <v>-0.45000000000000007</v>
      </c>
      <c r="G43" s="11">
        <f>IF(B43&lt;$D$11,IF(B43&lt;=$D$13,F43,D43),E43)</f>
        <v>-0.288888888888889</v>
      </c>
      <c r="H43" s="11"/>
      <c r="I43" s="12"/>
    </row>
    <row r="44" spans="2:9" ht="12.75">
      <c r="B44" s="36">
        <v>0.044000000000000004</v>
      </c>
      <c r="C44" s="11">
        <f>$D$19*(EXP(-(B44-$D$11)*(B44-$D$11)/(2*$D$13*$D$13))/($D$13*SQRT(2*3.1415926)))</f>
        <v>0.0009153268949230664</v>
      </c>
      <c r="D44" s="11">
        <f>$D$14*B44+$D$15</f>
        <v>-0.24444444444444446</v>
      </c>
      <c r="E44" s="11">
        <f>-$D$14*B44+$D$16</f>
        <v>2.2444444444444445</v>
      </c>
      <c r="F44" s="11">
        <f>$D$17*B44+$D$18</f>
        <v>-0.4833333333333335</v>
      </c>
      <c r="G44" s="11">
        <f>IF(B44&lt;$D$11,IF(B44&lt;=$D$13,F44,D44),E44)</f>
        <v>-0.24444444444444446</v>
      </c>
      <c r="H44" s="11"/>
      <c r="I44" s="12"/>
    </row>
    <row r="45" spans="2:9" ht="12.75">
      <c r="B45" s="36">
        <v>0.046</v>
      </c>
      <c r="C45" s="11">
        <f>$D$19*(EXP(-(B45-$D$11)*(B45-$D$11)/(2*$D$13*$D$13))/($D$13*SQRT(2*3.1415926)))</f>
        <v>0.0014924437447139806</v>
      </c>
      <c r="D45" s="11">
        <f>$D$14*B45+$D$15</f>
        <v>-0.20000000000000018</v>
      </c>
      <c r="E45" s="11">
        <f>-$D$14*B45+$D$16</f>
        <v>2.2</v>
      </c>
      <c r="F45" s="11">
        <f>$D$17*B45+$D$18</f>
        <v>-0.5166666666666667</v>
      </c>
      <c r="G45" s="11">
        <f>IF(B45&lt;$D$11,IF(B45&lt;=$D$13,F45,D45),E45)</f>
        <v>-0.20000000000000018</v>
      </c>
      <c r="H45" s="11"/>
      <c r="I45" s="12"/>
    </row>
    <row r="46" spans="2:9" ht="12.75">
      <c r="B46" s="36">
        <v>0.048</v>
      </c>
      <c r="C46" s="11">
        <f>$D$19*(EXP(-(B46-$D$11)*(B46-$D$11)/(2*$D$13*$D$13))/($D$13*SQRT(2*3.1415926)))</f>
        <v>0.002390556023499905</v>
      </c>
      <c r="D46" s="11">
        <f>$D$14*B46+$D$15</f>
        <v>-0.15555555555555567</v>
      </c>
      <c r="E46" s="11">
        <f>-$D$14*B46+$D$16</f>
        <v>2.155555555555556</v>
      </c>
      <c r="F46" s="11">
        <f>$D$17*B46+$D$18</f>
        <v>-0.55</v>
      </c>
      <c r="G46" s="11">
        <f>IF(B46&lt;$D$11,IF(B46&lt;=$D$13,F46,D46),E46)</f>
        <v>-0.15555555555555567</v>
      </c>
      <c r="H46" s="11"/>
      <c r="I46" s="12"/>
    </row>
    <row r="47" spans="2:9" ht="12.75">
      <c r="B47" s="36">
        <v>0.05</v>
      </c>
      <c r="C47" s="11">
        <f>$D$19*(EXP(-(B47-$D$11)*(B47-$D$11)/(2*$D$13*$D$13))/($D$13*SQRT(2*3.1415926)))</f>
        <v>0.0037616561205983546</v>
      </c>
      <c r="D47" s="11">
        <f>$D$14*B47+$D$15</f>
        <v>-0.11111111111111116</v>
      </c>
      <c r="E47" s="11">
        <f>-$D$14*B47+$D$16</f>
        <v>2.111111111111111</v>
      </c>
      <c r="F47" s="11">
        <f>$D$17*B47+$D$18</f>
        <v>-0.5833333333333335</v>
      </c>
      <c r="G47" s="11">
        <f>IF(B47&lt;$D$11,IF(B47&lt;=$D$13,F47,D47),E47)</f>
        <v>-0.11111111111111116</v>
      </c>
      <c r="H47" s="11"/>
      <c r="I47" s="12"/>
    </row>
    <row r="48" spans="2:9" ht="12.75">
      <c r="B48" s="36">
        <v>0.052000000000000005</v>
      </c>
      <c r="C48" s="11">
        <f>$D$19*(EXP(-(B48-$D$11)*(B48-$D$11)/(2*$D$13*$D$13))/($D$13*SQRT(2*3.1415926)))</f>
        <v>0.005814849321460786</v>
      </c>
      <c r="D48" s="11">
        <f>$D$14*B48+$D$15</f>
        <v>-0.06666666666666665</v>
      </c>
      <c r="E48" s="11">
        <f>-$D$14*B48+$D$16</f>
        <v>2.0666666666666664</v>
      </c>
      <c r="F48" s="11">
        <f>$D$17*B48+$D$18</f>
        <v>-0.6166666666666668</v>
      </c>
      <c r="G48" s="11">
        <f>IF(B48&lt;$D$11,IF(B48&lt;=$D$13,F48,D48),E48)</f>
        <v>-0.06666666666666665</v>
      </c>
      <c r="H48" s="11"/>
      <c r="I48" s="12"/>
    </row>
    <row r="49" spans="2:9" ht="12.75">
      <c r="B49" s="36">
        <v>0.054000000000000006</v>
      </c>
      <c r="C49" s="11">
        <f>$D$19*(EXP(-(B49-$D$11)*(B49-$D$11)/(2*$D$13*$D$13))/($D$13*SQRT(2*3.1415926)))</f>
        <v>0.008830332338776297</v>
      </c>
      <c r="D49" s="11">
        <f>$D$14*B49+$D$15</f>
        <v>-0.022222222222222143</v>
      </c>
      <c r="E49" s="11">
        <f>-$D$14*B49+$D$16</f>
        <v>2.022222222222222</v>
      </c>
      <c r="F49" s="11">
        <f>$D$17*B49+$D$18</f>
        <v>-0.6500000000000001</v>
      </c>
      <c r="G49" s="11">
        <f>IF(B49&lt;$D$11,IF(B49&lt;=$D$13,F49,D49),E49)</f>
        <v>-0.022222222222222143</v>
      </c>
      <c r="H49" s="11"/>
      <c r="I49" s="12"/>
    </row>
    <row r="50" spans="2:9" ht="12.75">
      <c r="B50" s="36">
        <v>0.056</v>
      </c>
      <c r="C50" s="11">
        <f>$D$19*(EXP(-(B50-$D$11)*(B50-$D$11)/(2*$D$13*$D$13))/($D$13*SQRT(2*3.1415926)))</f>
        <v>0.013173307871366861</v>
      </c>
      <c r="D50" s="11">
        <f>$D$14*B50+$D$15</f>
        <v>0.022222222222222143</v>
      </c>
      <c r="E50" s="11">
        <f>-$D$14*B50+$D$16</f>
        <v>1.9777777777777779</v>
      </c>
      <c r="F50" s="11">
        <f>$D$17*B50+$D$18</f>
        <v>-0.6833333333333335</v>
      </c>
      <c r="G50" s="11">
        <f>IF(B50&lt;$D$11,IF(B50&lt;=$D$13,F50,D50),E50)</f>
        <v>0.022222222222222143</v>
      </c>
      <c r="H50" s="11"/>
      <c r="I50" s="12"/>
    </row>
    <row r="51" spans="2:9" ht="12.75">
      <c r="B51" s="36">
        <v>0.058</v>
      </c>
      <c r="C51" s="11">
        <f>$D$19*(EXP(-(B51-$D$11)*(B51-$D$11)/(2*$D$13*$D$13))/($D$13*SQRT(2*3.1415926)))</f>
        <v>0.019305979635345083</v>
      </c>
      <c r="D51" s="11">
        <f>$D$14*B51+$D$15</f>
        <v>0.06666666666666665</v>
      </c>
      <c r="E51" s="11">
        <f>-$D$14*B51+$D$16</f>
        <v>1.9333333333333333</v>
      </c>
      <c r="F51" s="11">
        <f>$D$17*B51+$D$18</f>
        <v>-0.7166666666666668</v>
      </c>
      <c r="G51" s="11">
        <f>IF(B51&lt;$D$11,IF(B51&lt;=$D$13,F51,D51),E51)</f>
        <v>0.06666666666666665</v>
      </c>
      <c r="H51" s="11"/>
      <c r="I51" s="12"/>
    </row>
    <row r="52" spans="2:9" ht="12.75">
      <c r="B52" s="36">
        <v>0.060000000000000005</v>
      </c>
      <c r="C52" s="11">
        <f>$D$19*(EXP(-(B52-$D$11)*(B52-$D$11)/(2*$D$13*$D$13))/($D$13*SQRT(2*3.1415926)))</f>
        <v>0.02779508809998712</v>
      </c>
      <c r="D52" s="11">
        <f>$D$14*B52+$D$15</f>
        <v>0.11111111111111116</v>
      </c>
      <c r="E52" s="11">
        <f>-$D$14*B52+$D$16</f>
        <v>1.8888888888888888</v>
      </c>
      <c r="F52" s="11">
        <f>$D$17*B52+$D$18</f>
        <v>-0.7500000000000002</v>
      </c>
      <c r="G52" s="11">
        <f>IF(B52&lt;$D$11,IF(B52&lt;=$D$13,F52,D52),E52)</f>
        <v>0.11111111111111116</v>
      </c>
      <c r="H52" s="14"/>
      <c r="I52" s="15"/>
    </row>
    <row r="53" spans="2:9" ht="12.75">
      <c r="B53" s="36">
        <v>0.062</v>
      </c>
      <c r="C53" s="11">
        <f>$D$19*(EXP(-(B53-$D$11)*(B53-$D$11)/(2*$D$13*$D$13))/($D$13*SQRT(2*3.1415926)))</f>
        <v>0.03931184939297433</v>
      </c>
      <c r="D53" s="11">
        <f>$D$14*B53+$D$15</f>
        <v>0.15555555555555545</v>
      </c>
      <c r="E53" s="11">
        <f>-$D$14*B53+$D$16</f>
        <v>1.8444444444444446</v>
      </c>
      <c r="F53" s="11">
        <f>$D$17*B53+$D$18</f>
        <v>-0.7833333333333334</v>
      </c>
      <c r="G53" s="11">
        <f>IF(B53&lt;$D$11,IF(B53&lt;=$D$13,F53,D53),E53)</f>
        <v>0.15555555555555545</v>
      </c>
      <c r="H53" s="11"/>
      <c r="I53" s="12"/>
    </row>
    <row r="54" spans="2:9" ht="12.75">
      <c r="B54" s="36">
        <v>0.064</v>
      </c>
      <c r="C54" s="11">
        <f>$D$19*(EXP(-(B54-$D$11)*(B54-$D$11)/(2*$D$13*$D$13))/($D$13*SQRT(2*3.1415926)))</f>
        <v>0.054620806063043</v>
      </c>
      <c r="D54" s="11">
        <f>$D$14*B54+$D$15</f>
        <v>0.19999999999999996</v>
      </c>
      <c r="E54" s="11">
        <f>-$D$14*B54+$D$16</f>
        <v>1.8</v>
      </c>
      <c r="F54" s="11">
        <f>$D$17*B54+$D$18</f>
        <v>-0.8166666666666669</v>
      </c>
      <c r="G54" s="11">
        <f>IF(B54&lt;$D$11,IF(B54&lt;=$D$13,F54,D54),E54)</f>
        <v>0.19999999999999996</v>
      </c>
      <c r="H54" s="11"/>
      <c r="I54" s="12"/>
    </row>
    <row r="55" spans="2:9" ht="12.75">
      <c r="B55" s="36">
        <v>0.066</v>
      </c>
      <c r="C55" s="11">
        <f>$D$19*(EXP(-(B55-$D$11)*(B55-$D$11)/(2*$D$13*$D$13))/($D$13*SQRT(2*3.1415926)))</f>
        <v>0.07455417070389182</v>
      </c>
      <c r="D55" s="11">
        <f>$D$14*B55+$D$15</f>
        <v>0.24444444444444446</v>
      </c>
      <c r="E55" s="11">
        <f>-$D$14*B55+$D$16</f>
        <v>1.7555555555555555</v>
      </c>
      <c r="F55" s="11">
        <f>$D$17*B55+$D$18</f>
        <v>-0.8500000000000001</v>
      </c>
      <c r="G55" s="11">
        <f>IF(B55&lt;$D$11,IF(B55&lt;=$D$13,F55,D55),E55)</f>
        <v>0.24444444444444446</v>
      </c>
      <c r="H55" s="11"/>
      <c r="I55" s="12"/>
    </row>
    <row r="56" spans="2:9" ht="12.75">
      <c r="B56" s="36">
        <v>0.068</v>
      </c>
      <c r="C56" s="11">
        <f>$D$19*(EXP(-(B56-$D$11)*(B56-$D$11)/(2*$D$13*$D$13))/($D$13*SQRT(2*3.1415926)))</f>
        <v>0.09996891803611169</v>
      </c>
      <c r="D56" s="11">
        <f>$D$14*B56+$D$15</f>
        <v>0.28888888888888875</v>
      </c>
      <c r="E56" s="11">
        <f>-$D$14*B56+$D$16</f>
        <v>1.7111111111111112</v>
      </c>
      <c r="F56" s="11">
        <f>$D$17*B56+$D$18</f>
        <v>-0.8833333333333335</v>
      </c>
      <c r="G56" s="11">
        <f>IF(B56&lt;$D$11,IF(B56&lt;=$D$13,F56,D56),E56)</f>
        <v>0.28888888888888875</v>
      </c>
      <c r="H56" s="11"/>
      <c r="I56" s="12"/>
    </row>
    <row r="57" spans="2:9" ht="12.75">
      <c r="B57" s="36">
        <v>0.07</v>
      </c>
      <c r="C57" s="11">
        <f>$D$19*(EXP(-(B57-$D$11)*(B57-$D$11)/(2*$D$13*$D$13))/($D$13*SQRT(2*3.1415926)))</f>
        <v>0.13168528530166185</v>
      </c>
      <c r="D57" s="11">
        <f>$D$14*B57+$D$15</f>
        <v>0.33333333333333326</v>
      </c>
      <c r="E57" s="11">
        <f>-$D$14*B57+$D$16</f>
        <v>1.6666666666666667</v>
      </c>
      <c r="F57" s="11">
        <f>$D$17*B57+$D$18</f>
        <v>-0.916666666666667</v>
      </c>
      <c r="G57" s="11">
        <f>IF(B57&lt;$D$11,IF(B57&lt;=$D$13,F57,D57),E57)</f>
        <v>0.33333333333333326</v>
      </c>
      <c r="H57" s="11"/>
      <c r="I57" s="12"/>
    </row>
    <row r="58" spans="2:9" ht="12.75">
      <c r="B58" s="36">
        <v>0.07200000000000001</v>
      </c>
      <c r="C58" s="11">
        <f>$D$19*(EXP(-(B58-$D$11)*(B58-$D$11)/(2*$D$13*$D$13))/($D$13*SQRT(2*3.1415926)))</f>
        <v>0.17040750406540756</v>
      </c>
      <c r="D58" s="11">
        <f>$D$14*B58+$D$15</f>
        <v>0.37777777777777777</v>
      </c>
      <c r="E58" s="11">
        <f>-$D$14*B58+$D$16</f>
        <v>1.6222222222222222</v>
      </c>
      <c r="F58" s="11">
        <f>$D$17*B58+$D$18</f>
        <v>-0.9500000000000002</v>
      </c>
      <c r="G58" s="11">
        <f>IF(B58&lt;$D$11,IF(B58&lt;=$D$13,F58,D58),E58)</f>
        <v>0.37777777777777777</v>
      </c>
      <c r="H58" s="11"/>
      <c r="I58" s="12"/>
    </row>
    <row r="59" spans="2:9" ht="12.75">
      <c r="B59" s="36">
        <v>0.07400000000000001</v>
      </c>
      <c r="C59" s="11">
        <f>$D$19*(EXP(-(B59-$D$11)*(B59-$D$11)/(2*$D$13*$D$13))/($D$13*SQRT(2*3.1415926)))</f>
        <v>0.21663039475154075</v>
      </c>
      <c r="D59" s="11">
        <f>$D$14*B59+$D$15</f>
        <v>0.4222222222222223</v>
      </c>
      <c r="E59" s="11">
        <f>-$D$14*B59+$D$16</f>
        <v>1.5777777777777777</v>
      </c>
      <c r="F59" s="11">
        <f>$D$17*B59+$D$18</f>
        <v>-0.9833333333333336</v>
      </c>
      <c r="G59" s="11">
        <f>IF(B59&lt;$D$11,IF(B59&lt;=$D$13,F59,D59),E59)</f>
        <v>0.4222222222222223</v>
      </c>
      <c r="H59" s="11"/>
      <c r="I59" s="12"/>
    </row>
    <row r="60" spans="2:9" ht="12.75">
      <c r="B60" s="36">
        <v>0.076</v>
      </c>
      <c r="C60" s="11">
        <f>$D$19*(EXP(-(B60-$D$11)*(B60-$D$11)/(2*$D$13*$D$13))/($D$13*SQRT(2*3.1415926)))</f>
        <v>0.27053862347684926</v>
      </c>
      <c r="D60" s="11">
        <f>$D$14*B60+$D$15</f>
        <v>0.46666666666666656</v>
      </c>
      <c r="E60" s="11">
        <f>-$D$14*B60+$D$16</f>
        <v>1.5333333333333334</v>
      </c>
      <c r="F60" s="11">
        <f>$D$17*B60+$D$18</f>
        <v>-1.0166666666666668</v>
      </c>
      <c r="G60" s="11">
        <f>IF(B60&lt;$D$11,IF(B60&lt;=$D$13,F60,D60),E60)</f>
        <v>0.46666666666666656</v>
      </c>
      <c r="H60" s="14"/>
      <c r="I60" s="15"/>
    </row>
    <row r="61" spans="2:9" ht="12.75">
      <c r="B61" s="36">
        <v>0.078</v>
      </c>
      <c r="C61" s="11">
        <f>$D$19*(EXP(-(B61-$D$11)*(B61-$D$11)/(2*$D$13*$D$13))/($D$13*SQRT(2*3.1415926)))</f>
        <v>0.331908496519357</v>
      </c>
      <c r="D61" s="11">
        <f>$D$14*B61+$D$15</f>
        <v>0.5111111111111108</v>
      </c>
      <c r="E61" s="11">
        <f>-$D$14*B61+$D$16</f>
        <v>1.4888888888888892</v>
      </c>
      <c r="F61" s="11">
        <f>$D$17*B61+$D$18</f>
        <v>-1.05</v>
      </c>
      <c r="G61" s="11">
        <f>IF(B61&lt;$D$11,IF(B61&lt;=$D$13,F61,D61),E61)</f>
        <v>0.5111111111111108</v>
      </c>
      <c r="H61" s="11"/>
      <c r="I61" s="12"/>
    </row>
    <row r="62" spans="2:9" ht="12.75">
      <c r="B62" s="36">
        <v>0.08</v>
      </c>
      <c r="C62" s="11">
        <f>$D$19*(EXP(-(B62-$D$11)*(B62-$D$11)/(2*$D$13*$D$13))/($D$13*SQRT(2*3.1415926)))</f>
        <v>0.4000245757923138</v>
      </c>
      <c r="D62" s="11">
        <f>$D$14*B62+$D$15</f>
        <v>0.5555555555555554</v>
      </c>
      <c r="E62" s="11">
        <f>-$D$14*B62+$D$16</f>
        <v>1.4444444444444446</v>
      </c>
      <c r="F62" s="11">
        <f>$D$17*B62+$D$18</f>
        <v>-1.0833333333333335</v>
      </c>
      <c r="G62" s="11">
        <f>IF(B62&lt;$D$11,IF(B62&lt;=$D$13,F62,D62),E62)</f>
        <v>0.5555555555555554</v>
      </c>
      <c r="H62" s="14"/>
      <c r="I62" s="15"/>
    </row>
    <row r="63" spans="2:9" ht="12.75">
      <c r="B63" s="36">
        <v>0.082</v>
      </c>
      <c r="C63" s="11">
        <f>$D$19*(EXP(-(B63-$D$11)*(B63-$D$11)/(2*$D$13*$D$13))/($D$13*SQRT(2*3.1415926)))</f>
        <v>0.4736245283888814</v>
      </c>
      <c r="D63" s="11">
        <f>$D$14*B63+$D$15</f>
        <v>0.5999999999999999</v>
      </c>
      <c r="E63" s="11">
        <f>-$D$14*B63+$D$16</f>
        <v>1.4000000000000001</v>
      </c>
      <c r="F63" s="11">
        <f>$D$17*B63+$D$18</f>
        <v>-1.116666666666667</v>
      </c>
      <c r="G63" s="11">
        <f>IF(B63&lt;$D$11,IF(B63&lt;=$D$13,F63,D63),E63)</f>
        <v>0.5999999999999999</v>
      </c>
      <c r="H63" s="11"/>
      <c r="I63" s="12"/>
    </row>
    <row r="64" spans="2:9" ht="12.75">
      <c r="B64" s="36">
        <v>0.084</v>
      </c>
      <c r="C64" s="11">
        <f>$D$19*(EXP(-(B64-$D$11)*(B64-$D$11)/(2*$D$13*$D$13))/($D$13*SQRT(2*3.1415926)))</f>
        <v>0.550884949740309</v>
      </c>
      <c r="D64" s="11">
        <f>$D$14*B64+$D$15</f>
        <v>0.6444444444444444</v>
      </c>
      <c r="E64" s="11">
        <f>-$D$14*B64+$D$16</f>
        <v>1.3555555555555556</v>
      </c>
      <c r="F64" s="11">
        <f>$D$17*B64+$D$18</f>
        <v>-1.1500000000000001</v>
      </c>
      <c r="G64" s="11">
        <f>IF(B64&lt;$D$11,IF(B64&lt;=$D$13,F64,D64),E64)</f>
        <v>0.6444444444444444</v>
      </c>
      <c r="H64" s="11"/>
      <c r="I64" s="12"/>
    </row>
    <row r="65" spans="2:9" ht="12.75">
      <c r="B65" s="36">
        <v>0.08600000000000001</v>
      </c>
      <c r="C65" s="11">
        <f>$D$19*(EXP(-(B65-$D$11)*(B65-$D$11)/(2*$D$13*$D$13))/($D$13*SQRT(2*3.1415926)))</f>
        <v>0.6294581173278152</v>
      </c>
      <c r="D65" s="11">
        <f>$D$14*B65+$D$15</f>
        <v>0.6888888888888889</v>
      </c>
      <c r="E65" s="11">
        <f>-$D$14*B65+$D$16</f>
        <v>1.3111111111111111</v>
      </c>
      <c r="F65" s="11">
        <f>$D$17*B65+$D$18</f>
        <v>-1.1833333333333336</v>
      </c>
      <c r="G65" s="11">
        <f>IF(B65&lt;$D$11,IF(B65&lt;=$D$13,F65,D65),E65)</f>
        <v>0.6888888888888889</v>
      </c>
      <c r="H65" s="11"/>
      <c r="I65" s="12"/>
    </row>
    <row r="66" spans="2:9" ht="12.75">
      <c r="B66" s="36">
        <v>0.08800000000000001</v>
      </c>
      <c r="C66" s="11">
        <f>$D$19*(EXP(-(B66-$D$11)*(B66-$D$11)/(2*$D$13*$D$13))/($D$13*SQRT(2*3.1415926)))</f>
        <v>0.7065647688592325</v>
      </c>
      <c r="D66" s="11">
        <f>$D$14*B66+$D$15</f>
        <v>0.7333333333333334</v>
      </c>
      <c r="E66" s="11">
        <f>-$D$14*B66+$D$16</f>
        <v>1.2666666666666666</v>
      </c>
      <c r="F66" s="11">
        <f>$D$17*B66+$D$18</f>
        <v>-1.216666666666667</v>
      </c>
      <c r="G66" s="11">
        <f>IF(B66&lt;$D$11,IF(B66&lt;=$D$13,F66,D66),E66)</f>
        <v>0.7333333333333334</v>
      </c>
      <c r="H66" s="11"/>
      <c r="I66" s="12"/>
    </row>
    <row r="67" spans="2:9" ht="12.75">
      <c r="B67" s="36">
        <v>0.09</v>
      </c>
      <c r="C67" s="11">
        <f>$D$19*(EXP(-(B67-$D$11)*(B67-$D$11)/(2*$D$13*$D$13))/($D$13*SQRT(2*3.1415926)))</f>
        <v>0.7791414835291459</v>
      </c>
      <c r="D67" s="11">
        <f>$D$14*B67+$D$15</f>
        <v>0.7777777777777775</v>
      </c>
      <c r="E67" s="11">
        <f>-$D$14*B67+$D$16</f>
        <v>1.2222222222222225</v>
      </c>
      <c r="F67" s="11">
        <f>$D$17*B67+$D$18</f>
        <v>-1.25</v>
      </c>
      <c r="G67" s="11">
        <f>IF(B67&lt;$D$11,IF(B67&lt;=$D$13,F67,D67),E67)</f>
        <v>0.7777777777777775</v>
      </c>
      <c r="H67" s="11"/>
      <c r="I67" s="12"/>
    </row>
    <row r="68" spans="2:9" ht="12.75">
      <c r="B68" s="36">
        <v>0.092</v>
      </c>
      <c r="C68" s="11">
        <f>$D$19*(EXP(-(B68-$D$11)*(B68-$D$11)/(2*$D$13*$D$13))/($D$13*SQRT(2*3.1415926)))</f>
        <v>0.8440338929962056</v>
      </c>
      <c r="D68" s="11">
        <f>$D$14*B68+$D$15</f>
        <v>0.822222222222222</v>
      </c>
      <c r="E68" s="11">
        <f>-$D$14*B68+$D$16</f>
        <v>1.177777777777778</v>
      </c>
      <c r="F68" s="11">
        <f>$D$17*B68+$D$18</f>
        <v>-1.2833333333333334</v>
      </c>
      <c r="G68" s="11">
        <f>IF(B68&lt;$D$11,IF(B68&lt;=$D$13,F68,D68),E68)</f>
        <v>0.822222222222222</v>
      </c>
      <c r="H68" s="11"/>
      <c r="I68" s="12"/>
    </row>
    <row r="69" spans="2:9" ht="12.75">
      <c r="B69" s="36">
        <v>0.094</v>
      </c>
      <c r="C69" s="11">
        <f>$D$19*(EXP(-(B69-$D$11)*(B69-$D$11)/(2*$D$13*$D$13))/($D$13*SQRT(2*3.1415926)))</f>
        <v>0.8982198620593388</v>
      </c>
      <c r="D69" s="11">
        <f>$D$14*B69+$D$15</f>
        <v>0.8666666666666667</v>
      </c>
      <c r="E69" s="11">
        <f>-$D$14*B69+$D$16</f>
        <v>1.1333333333333333</v>
      </c>
      <c r="F69" s="11">
        <f>$D$17*B69+$D$18</f>
        <v>-1.3166666666666669</v>
      </c>
      <c r="G69" s="11">
        <f>IF(B69&lt;$D$11,IF(B69&lt;=$D$13,F69,D69),E69)</f>
        <v>0.8666666666666667</v>
      </c>
      <c r="H69" s="11"/>
      <c r="I69" s="12"/>
    </row>
    <row r="70" spans="2:9" ht="12.75">
      <c r="B70" s="36">
        <v>0.096</v>
      </c>
      <c r="C70" s="11">
        <f>$D$19*(EXP(-(B70-$D$11)*(B70-$D$11)/(2*$D$13*$D$13))/($D$13*SQRT(2*3.1415926)))</f>
        <v>0.939041165560411</v>
      </c>
      <c r="D70" s="11">
        <f>$D$14*B70+$D$15</f>
        <v>0.911111111111111</v>
      </c>
      <c r="E70" s="11">
        <f>-$D$14*B70+$D$16</f>
        <v>1.088888888888889</v>
      </c>
      <c r="F70" s="11">
        <f>$D$17*B70+$D$18</f>
        <v>-1.35</v>
      </c>
      <c r="G70" s="11">
        <f>IF(B70&lt;$D$11,IF(B70&lt;=$D$13,F70,D70),E70)</f>
        <v>0.911111111111111</v>
      </c>
      <c r="H70" s="11"/>
      <c r="I70" s="12"/>
    </row>
    <row r="71" spans="2:9" ht="12.75">
      <c r="B71" s="36">
        <v>0.098</v>
      </c>
      <c r="C71" s="11">
        <f>$D$19*(EXP(-(B71-$D$11)*(B71-$D$11)/(2*$D$13*$D$13))/($D$13*SQRT(2*3.1415926)))</f>
        <v>0.9644191323373588</v>
      </c>
      <c r="D71" s="11">
        <f>$D$14*B71+$D$15</f>
        <v>0.9555555555555553</v>
      </c>
      <c r="E71" s="11">
        <f>-$D$14*B71+$D$16</f>
        <v>1.0444444444444447</v>
      </c>
      <c r="F71" s="11">
        <f>$D$17*B71+$D$18</f>
        <v>-1.3833333333333335</v>
      </c>
      <c r="G71" s="11">
        <f>IF(B71&lt;$D$11,IF(B71&lt;=$D$13,F71,D71),E71)</f>
        <v>0.9555555555555553</v>
      </c>
      <c r="H71" s="11"/>
      <c r="I71" s="12"/>
    </row>
    <row r="72" spans="2:9" ht="12.75">
      <c r="B72" s="36">
        <v>0.1</v>
      </c>
      <c r="C72" s="11">
        <f>$D$19*(EXP(-(B72-$D$11)*(B72-$D$11)/(2*$D$13*$D$13))/($D$13*SQRT(2*3.1415926)))</f>
        <v>0.973029960497667</v>
      </c>
      <c r="D72" s="11">
        <f>$D$14*B72+$D$15</f>
        <v>1</v>
      </c>
      <c r="E72" s="11">
        <f>-$D$14*B72+$D$16</f>
        <v>1</v>
      </c>
      <c r="F72" s="11">
        <f>$D$17*B72+$D$18</f>
        <v>-1.416666666666667</v>
      </c>
      <c r="G72" s="11">
        <f>IF(B72&lt;$D$11,IF(B72&lt;=$D$13,F72,D72),E72)</f>
        <v>1</v>
      </c>
      <c r="H72" s="14"/>
      <c r="I72" s="15"/>
    </row>
    <row r="73" spans="2:9" ht="12.75">
      <c r="B73" s="36">
        <v>0.10200000000000001</v>
      </c>
      <c r="C73" s="11">
        <f>$D$19*(EXP(-(B73-$D$11)*(B73-$D$11)/(2*$D$13*$D$13))/($D$13*SQRT(2*3.1415926)))</f>
        <v>0.9644191323373588</v>
      </c>
      <c r="D73" s="11">
        <f>$D$14*B73+$D$15</f>
        <v>1.0444444444444443</v>
      </c>
      <c r="E73" s="11">
        <f>-$D$14*B73+$D$16</f>
        <v>0.9555555555555557</v>
      </c>
      <c r="F73" s="11">
        <f>$D$17*B73+$D$18</f>
        <v>-1.4500000000000002</v>
      </c>
      <c r="G73" s="11">
        <f>IF(B73&lt;$D$11,IF(B73&lt;=$D$13,F73,D73),E73)</f>
        <v>0.9555555555555557</v>
      </c>
      <c r="H73" s="11"/>
      <c r="I73" s="12"/>
    </row>
    <row r="74" spans="2:9" ht="12.75">
      <c r="B74" s="36">
        <v>0.10400000000000001</v>
      </c>
      <c r="C74" s="11">
        <f>$D$19*(EXP(-(B74-$D$11)*(B74-$D$11)/(2*$D$13*$D$13))/($D$13*SQRT(2*3.1415926)))</f>
        <v>0.939041165560411</v>
      </c>
      <c r="D74" s="11">
        <f>$D$14*B74+$D$15</f>
        <v>1.088888888888889</v>
      </c>
      <c r="E74" s="11">
        <f>-$D$14*B74+$D$16</f>
        <v>0.911111111111111</v>
      </c>
      <c r="F74" s="11">
        <f>$D$17*B74+$D$18</f>
        <v>-1.4833333333333336</v>
      </c>
      <c r="G74" s="11">
        <f>IF(B74&lt;$D$11,IF(B74&lt;=$D$13,F74,D74),E74)</f>
        <v>0.911111111111111</v>
      </c>
      <c r="H74" s="11"/>
      <c r="I74" s="12"/>
    </row>
    <row r="75" spans="2:9" ht="12.75">
      <c r="B75" s="36">
        <v>0.10600000000000001</v>
      </c>
      <c r="C75" s="11">
        <f>$D$19*(EXP(-(B75-$D$11)*(B75-$D$11)/(2*$D$13*$D$13))/($D$13*SQRT(2*3.1415926)))</f>
        <v>0.8982198620593388</v>
      </c>
      <c r="D75" s="11">
        <f>$D$14*B75+$D$15</f>
        <v>1.1333333333333333</v>
      </c>
      <c r="E75" s="11">
        <f>-$D$14*B75+$D$16</f>
        <v>0.8666666666666667</v>
      </c>
      <c r="F75" s="11">
        <f>$D$17*B75+$D$18</f>
        <v>-1.516666666666667</v>
      </c>
      <c r="G75" s="11">
        <f>IF(B75&lt;$D$11,IF(B75&lt;=$D$13,F75,D75),E75)</f>
        <v>0.8666666666666667</v>
      </c>
      <c r="H75" s="11"/>
      <c r="I75" s="12"/>
    </row>
    <row r="76" spans="2:9" ht="12.75">
      <c r="B76" s="36">
        <v>0.108</v>
      </c>
      <c r="C76" s="11">
        <f>$D$19*(EXP(-(B76-$D$11)*(B76-$D$11)/(2*$D$13*$D$13))/($D$13*SQRT(2*3.1415926)))</f>
        <v>0.8440338929962059</v>
      </c>
      <c r="D76" s="11">
        <f>$D$14*B76+$D$15</f>
        <v>1.1777777777777776</v>
      </c>
      <c r="E76" s="11">
        <f>-$D$14*B76+$D$16</f>
        <v>0.8222222222222224</v>
      </c>
      <c r="F76" s="11">
        <f>$D$17*B76+$D$18</f>
        <v>-1.55</v>
      </c>
      <c r="G76" s="11">
        <f>IF(B76&lt;$D$11,IF(B76&lt;=$D$13,F76,D76),E76)</f>
        <v>0.8222222222222224</v>
      </c>
      <c r="H76" s="11"/>
      <c r="I76" s="12"/>
    </row>
    <row r="77" spans="2:9" ht="12.75">
      <c r="B77" s="36">
        <v>0.11</v>
      </c>
      <c r="C77" s="11">
        <f>$D$19*(EXP(-(B77-$D$11)*(B77-$D$11)/(2*$D$13*$D$13))/($D$13*SQRT(2*3.1415926)))</f>
        <v>0.7791414835291464</v>
      </c>
      <c r="D77" s="11">
        <f>$D$14*B77+$D$15</f>
        <v>1.2222222222222219</v>
      </c>
      <c r="E77" s="11">
        <f>-$D$14*B77+$D$16</f>
        <v>0.7777777777777781</v>
      </c>
      <c r="F77" s="11">
        <f>$D$17*B77+$D$18</f>
        <v>-1.5833333333333335</v>
      </c>
      <c r="G77" s="11">
        <f>IF(B77&lt;$D$11,IF(B77&lt;=$D$13,F77,D77),E77)</f>
        <v>0.7777777777777781</v>
      </c>
      <c r="H77" s="11"/>
      <c r="I77" s="12"/>
    </row>
    <row r="78" spans="2:9" ht="12.75">
      <c r="B78" s="36">
        <v>0.112</v>
      </c>
      <c r="C78" s="11">
        <f>$D$19*(EXP(-(B78-$D$11)*(B78-$D$11)/(2*$D$13*$D$13))/($D$13*SQRT(2*3.1415926)))</f>
        <v>0.7065647688592325</v>
      </c>
      <c r="D78" s="11">
        <f>$D$14*B78+$D$15</f>
        <v>1.2666666666666666</v>
      </c>
      <c r="E78" s="11">
        <f>-$D$14*B78+$D$16</f>
        <v>0.7333333333333334</v>
      </c>
      <c r="F78" s="11">
        <f>$D$17*B78+$D$18</f>
        <v>-1.616666666666667</v>
      </c>
      <c r="G78" s="11">
        <f>IF(B78&lt;$D$11,IF(B78&lt;=$D$13,F78,D78),E78)</f>
        <v>0.7333333333333334</v>
      </c>
      <c r="H78" s="11"/>
      <c r="I78" s="12"/>
    </row>
    <row r="79" spans="2:9" ht="12.75">
      <c r="B79" s="36">
        <v>0.114</v>
      </c>
      <c r="C79" s="11">
        <f>$D$19*(EXP(-(B79-$D$11)*(B79-$D$11)/(2*$D$13*$D$13))/($D$13*SQRT(2*3.1415926)))</f>
        <v>0.6294581173278152</v>
      </c>
      <c r="D79" s="11">
        <f>$D$14*B79+$D$15</f>
        <v>1.311111111111111</v>
      </c>
      <c r="E79" s="11">
        <f>-$D$14*B79+$D$16</f>
        <v>0.6888888888888891</v>
      </c>
      <c r="F79" s="11">
        <f>$D$17*B79+$D$18</f>
        <v>-1.6500000000000001</v>
      </c>
      <c r="G79" s="11">
        <f>IF(B79&lt;$D$11,IF(B79&lt;=$D$13,F79,D79),E79)</f>
        <v>0.6888888888888891</v>
      </c>
      <c r="H79" s="11"/>
      <c r="I79" s="12"/>
    </row>
    <row r="80" spans="2:9" ht="12.75">
      <c r="B80" s="36">
        <v>0.116</v>
      </c>
      <c r="C80" s="11">
        <f>$D$19*(EXP(-(B80-$D$11)*(B80-$D$11)/(2*$D$13*$D$13))/($D$13*SQRT(2*3.1415926)))</f>
        <v>0.550884949740309</v>
      </c>
      <c r="D80" s="11">
        <f>$D$14*B80+$D$15</f>
        <v>1.3555555555555556</v>
      </c>
      <c r="E80" s="11">
        <f>-$D$14*B80+$D$16</f>
        <v>0.6444444444444444</v>
      </c>
      <c r="F80" s="11">
        <f>$D$17*B80+$D$18</f>
        <v>-1.6833333333333336</v>
      </c>
      <c r="G80" s="11">
        <f>IF(B80&lt;$D$11,IF(B80&lt;=$D$13,F80,D80),E80)</f>
        <v>0.6444444444444444</v>
      </c>
      <c r="H80" s="11"/>
      <c r="I80" s="12"/>
    </row>
    <row r="81" spans="2:9" ht="12.75">
      <c r="B81" s="36">
        <v>0.11800000000000001</v>
      </c>
      <c r="C81" s="11">
        <f>$D$19*(EXP(-(B81-$D$11)*(B81-$D$11)/(2*$D$13*$D$13))/($D$13*SQRT(2*3.1415926)))</f>
        <v>0.4736245283888814</v>
      </c>
      <c r="D81" s="11">
        <f>$D$14*B81+$D$15</f>
        <v>1.4</v>
      </c>
      <c r="E81" s="11">
        <f>-$D$14*B81+$D$16</f>
        <v>0.6000000000000001</v>
      </c>
      <c r="F81" s="11">
        <f>$D$17*B81+$D$18</f>
        <v>-1.716666666666667</v>
      </c>
      <c r="G81" s="11">
        <f>IF(B81&lt;$D$11,IF(B81&lt;=$D$13,F81,D81),E81)</f>
        <v>0.6000000000000001</v>
      </c>
      <c r="H81" s="11"/>
      <c r="I81" s="12"/>
    </row>
    <row r="82" spans="2:9" ht="12.75">
      <c r="B82" s="36">
        <v>0.12000000000000001</v>
      </c>
      <c r="C82" s="11">
        <f>$D$19*(EXP(-(B82-$D$11)*(B82-$D$11)/(2*$D$13*$D$13))/($D$13*SQRT(2*3.1415926)))</f>
        <v>0.4000245757923138</v>
      </c>
      <c r="D82" s="11">
        <f>$D$14*B82+$D$15</f>
        <v>1.4444444444444446</v>
      </c>
      <c r="E82" s="11">
        <f>-$D$14*B82+$D$16</f>
        <v>0.5555555555555554</v>
      </c>
      <c r="F82" s="11">
        <f>$D$17*B82+$D$18</f>
        <v>-1.7500000000000004</v>
      </c>
      <c r="G82" s="11">
        <f>IF(B82&lt;$D$11,IF(B82&lt;=$D$13,F82,D82),E82)</f>
        <v>0.5555555555555554</v>
      </c>
      <c r="H82" s="11"/>
      <c r="I82" s="12"/>
    </row>
    <row r="83" spans="2:9" ht="12.75">
      <c r="B83" s="36">
        <v>0.122</v>
      </c>
      <c r="C83" s="11">
        <f>$D$19*(EXP(-(B83-$D$11)*(B83-$D$11)/(2*$D$13*$D$13))/($D$13*SQRT(2*3.1415926)))</f>
        <v>0.3319084965193576</v>
      </c>
      <c r="D83" s="11">
        <f>$D$14*B83+$D$15</f>
        <v>1.4888888888888885</v>
      </c>
      <c r="E83" s="11">
        <f>-$D$14*B83+$D$16</f>
        <v>0.5111111111111115</v>
      </c>
      <c r="F83" s="11">
        <f>$D$17*B83+$D$18</f>
        <v>-1.7833333333333332</v>
      </c>
      <c r="G83" s="11">
        <f>IF(B83&lt;$D$11,IF(B83&lt;=$D$13,F83,D83),E83)</f>
        <v>0.5111111111111115</v>
      </c>
      <c r="H83" s="11"/>
      <c r="I83" s="12"/>
    </row>
    <row r="84" spans="2:9" ht="12.75">
      <c r="B84" s="36">
        <v>0.124</v>
      </c>
      <c r="C84" s="11">
        <f>$D$19*(EXP(-(B84-$D$11)*(B84-$D$11)/(2*$D$13*$D$13))/($D$13*SQRT(2*3.1415926)))</f>
        <v>0.2705386234768496</v>
      </c>
      <c r="D84" s="11">
        <f>$D$14*B84+$D$15</f>
        <v>1.5333333333333332</v>
      </c>
      <c r="E84" s="11">
        <f>-$D$14*B84+$D$16</f>
        <v>0.4666666666666668</v>
      </c>
      <c r="F84" s="11">
        <f>$D$17*B84+$D$18</f>
        <v>-1.8166666666666669</v>
      </c>
      <c r="G84" s="11">
        <f>IF(B84&lt;$D$11,IF(B84&lt;=$D$13,F84,D84),E84)</f>
        <v>0.4666666666666668</v>
      </c>
      <c r="H84" s="11"/>
      <c r="I84" s="12"/>
    </row>
    <row r="85" spans="2:9" ht="12.75">
      <c r="B85" s="36">
        <v>0.126</v>
      </c>
      <c r="C85" s="11">
        <f>$D$19*(EXP(-(B85-$D$11)*(B85-$D$11)/(2*$D$13*$D$13))/($D$13*SQRT(2*3.1415926)))</f>
        <v>0.21663039475154075</v>
      </c>
      <c r="D85" s="11">
        <f>$D$14*B85+$D$15</f>
        <v>1.5777777777777775</v>
      </c>
      <c r="E85" s="11">
        <f>-$D$14*B85+$D$16</f>
        <v>0.4222222222222225</v>
      </c>
      <c r="F85" s="11">
        <f>$D$17*B85+$D$18</f>
        <v>-1.85</v>
      </c>
      <c r="G85" s="11">
        <f>IF(B85&lt;$D$11,IF(B85&lt;=$D$13,F85,D85),E85)</f>
        <v>0.4222222222222225</v>
      </c>
      <c r="H85" s="11"/>
      <c r="I85" s="12"/>
    </row>
    <row r="86" spans="2:9" ht="12.75">
      <c r="B86" s="36">
        <v>0.128</v>
      </c>
      <c r="C86" s="11">
        <f>$D$19*(EXP(-(B86-$D$11)*(B86-$D$11)/(2*$D$13*$D$13))/($D$13*SQRT(2*3.1415926)))</f>
        <v>0.17040750406540756</v>
      </c>
      <c r="D86" s="11">
        <f>$D$14*B86+$D$15</f>
        <v>1.6222222222222222</v>
      </c>
      <c r="E86" s="11">
        <f>-$D$14*B86+$D$16</f>
        <v>0.37777777777777777</v>
      </c>
      <c r="F86" s="11">
        <f>$D$17*B86+$D$18</f>
        <v>-1.8833333333333337</v>
      </c>
      <c r="G86" s="11">
        <f>IF(B86&lt;$D$11,IF(B86&lt;=$D$13,F86,D86),E86)</f>
        <v>0.37777777777777777</v>
      </c>
      <c r="H86" s="11"/>
      <c r="I86" s="12"/>
    </row>
    <row r="87" spans="2:9" ht="12.75">
      <c r="B87" s="36">
        <v>0.13</v>
      </c>
      <c r="C87" s="11">
        <f>$D$19*(EXP(-(B87-$D$11)*(B87-$D$11)/(2*$D$13*$D$13))/($D$13*SQRT(2*3.1415926)))</f>
        <v>0.13168528530166185</v>
      </c>
      <c r="D87" s="11">
        <f>$D$14*B87+$D$15</f>
        <v>1.6666666666666665</v>
      </c>
      <c r="E87" s="11">
        <f>-$D$14*B87+$D$16</f>
        <v>0.3333333333333335</v>
      </c>
      <c r="F87" s="11">
        <f>$D$17*B87+$D$18</f>
        <v>-1.916666666666667</v>
      </c>
      <c r="G87" s="11">
        <f>IF(B87&lt;$D$11,IF(B87&lt;=$D$13,F87,D87),E87)</f>
        <v>0.3333333333333335</v>
      </c>
      <c r="H87" s="11"/>
      <c r="I87" s="12"/>
    </row>
    <row r="88" spans="2:9" ht="12.75">
      <c r="B88" s="36">
        <v>0.132</v>
      </c>
      <c r="C88" s="11">
        <f>$D$19*(EXP(-(B88-$D$11)*(B88-$D$11)/(2*$D$13*$D$13))/($D$13*SQRT(2*3.1415926)))</f>
        <v>0.09996891803611169</v>
      </c>
      <c r="D88" s="11">
        <f>$D$14*B88+$D$15</f>
        <v>1.7111111111111112</v>
      </c>
      <c r="E88" s="11">
        <f>-$D$14*B88+$D$16</f>
        <v>0.28888888888888875</v>
      </c>
      <c r="F88" s="11">
        <f>$D$17*B88+$D$18</f>
        <v>-1.9500000000000002</v>
      </c>
      <c r="G88" s="11">
        <f>IF(B88&lt;$D$11,IF(B88&lt;=$D$13,F88,D88),E88)</f>
        <v>0.28888888888888875</v>
      </c>
      <c r="H88" s="11"/>
      <c r="I88" s="12"/>
    </row>
    <row r="89" spans="2:9" ht="12.75">
      <c r="B89" s="36">
        <v>0.134</v>
      </c>
      <c r="C89" s="11">
        <f>$D$19*(EXP(-(B89-$D$11)*(B89-$D$11)/(2*$D$13*$D$13))/($D$13*SQRT(2*3.1415926)))</f>
        <v>0.07455417070389182</v>
      </c>
      <c r="D89" s="11">
        <f>$D$14*B89+$D$15</f>
        <v>1.7555555555555555</v>
      </c>
      <c r="E89" s="11">
        <f>-$D$14*B89+$D$16</f>
        <v>0.24444444444444446</v>
      </c>
      <c r="F89" s="11">
        <f>$D$17*B89+$D$18</f>
        <v>-1.9833333333333338</v>
      </c>
      <c r="G89" s="11">
        <f>IF(B89&lt;$D$11,IF(B89&lt;=$D$13,F89,D89),E89)</f>
        <v>0.24444444444444446</v>
      </c>
      <c r="H89" s="11"/>
      <c r="I89" s="12"/>
    </row>
    <row r="90" spans="2:9" ht="12.75">
      <c r="B90" s="36">
        <v>0.136</v>
      </c>
      <c r="C90" s="11">
        <f>$D$19*(EXP(-(B90-$D$11)*(B90-$D$11)/(2*$D$13*$D$13))/($D$13*SQRT(2*3.1415926)))</f>
        <v>0.054620806063043</v>
      </c>
      <c r="D90" s="11">
        <f>$D$14*B90+$D$15</f>
        <v>1.7999999999999998</v>
      </c>
      <c r="E90" s="11">
        <f>-$D$14*B90+$D$16</f>
        <v>0.20000000000000018</v>
      </c>
      <c r="F90" s="11">
        <f>$D$17*B90+$D$18</f>
        <v>-2.016666666666667</v>
      </c>
      <c r="G90" s="11">
        <f>IF(B90&lt;$D$11,IF(B90&lt;=$D$13,F90,D90),E90)</f>
        <v>0.20000000000000018</v>
      </c>
      <c r="H90" s="11"/>
      <c r="I90" s="12"/>
    </row>
    <row r="91" spans="2:9" ht="12.75">
      <c r="B91" s="36">
        <v>0.138</v>
      </c>
      <c r="C91" s="11">
        <f>$D$19*(EXP(-(B91-$D$11)*(B91-$D$11)/(2*$D$13*$D$13))/($D$13*SQRT(2*3.1415926)))</f>
        <v>0.03931184939297433</v>
      </c>
      <c r="D91" s="11">
        <f>$D$14*B91+$D$15</f>
        <v>1.8444444444444446</v>
      </c>
      <c r="E91" s="11">
        <f>-$D$14*B91+$D$16</f>
        <v>0.15555555555555545</v>
      </c>
      <c r="F91" s="11">
        <f>$D$17*B91+$D$18</f>
        <v>-2.0500000000000003</v>
      </c>
      <c r="G91" s="11">
        <f>IF(B91&lt;$D$11,IF(B91&lt;=$D$13,F91,D91),E91)</f>
        <v>0.15555555555555545</v>
      </c>
      <c r="H91" s="11"/>
      <c r="I91" s="12"/>
    </row>
    <row r="92" spans="2:9" ht="12.75">
      <c r="B92" s="36">
        <v>0.14</v>
      </c>
      <c r="C92" s="11">
        <f>$D$19*(EXP(-(B92-$D$11)*(B92-$D$11)/(2*$D$13*$D$13))/($D$13*SQRT(2*3.1415926)))</f>
        <v>0.02779508809998708</v>
      </c>
      <c r="D92" s="11">
        <f>$D$14*B92+$D$15</f>
        <v>1.8888888888888888</v>
      </c>
      <c r="E92" s="11">
        <f>-$D$14*B92+$D$16</f>
        <v>0.11111111111111116</v>
      </c>
      <c r="F92" s="11">
        <f>$D$17*B92+$D$18</f>
        <v>-2.083333333333334</v>
      </c>
      <c r="G92" s="11">
        <f>IF(B92&lt;$D$11,IF(B92&lt;=$D$13,F92,D92),E92)</f>
        <v>0.11111111111111116</v>
      </c>
      <c r="H92" s="11"/>
      <c r="I92" s="12"/>
    </row>
    <row r="93" spans="2:9" ht="12.75">
      <c r="B93" s="36">
        <v>0.14200000000000002</v>
      </c>
      <c r="C93" s="11">
        <f>$D$19*(EXP(-(B93-$D$11)*(B93-$D$11)/(2*$D$13*$D$13))/($D$13*SQRT(2*3.1415926)))</f>
        <v>0.01930597963534506</v>
      </c>
      <c r="D93" s="11">
        <f>$D$14*B93+$D$15</f>
        <v>1.9333333333333336</v>
      </c>
      <c r="E93" s="11">
        <f>-$D$14*B93+$D$16</f>
        <v>0.06666666666666643</v>
      </c>
      <c r="F93" s="11">
        <f>$D$17*B93+$D$18</f>
        <v>-2.116666666666667</v>
      </c>
      <c r="G93" s="11">
        <f>IF(B93&lt;$D$11,IF(B93&lt;=$D$13,F93,D93),E93)</f>
        <v>0.06666666666666643</v>
      </c>
      <c r="H93" s="11"/>
      <c r="I93" s="12"/>
    </row>
    <row r="94" spans="2:9" ht="12.75">
      <c r="B94" s="36">
        <v>0.14400000000000002</v>
      </c>
      <c r="C94" s="11">
        <f>$D$19*(EXP(-(B94-$D$11)*(B94-$D$11)/(2*$D$13*$D$13))/($D$13*SQRT(2*3.1415926)))</f>
        <v>0.013173307871366837</v>
      </c>
      <c r="D94" s="11">
        <f>$D$14*B94+$D$15</f>
        <v>1.9777777777777779</v>
      </c>
      <c r="E94" s="11">
        <f>-$D$14*B94+$D$16</f>
        <v>0.022222222222222143</v>
      </c>
      <c r="F94" s="11">
        <f>$D$17*B94+$D$18</f>
        <v>-2.1500000000000004</v>
      </c>
      <c r="G94" s="11">
        <f>IF(B94&lt;$D$11,IF(B94&lt;=$D$13,F94,D94),E94)</f>
        <v>0.022222222222222143</v>
      </c>
      <c r="H94" s="11"/>
      <c r="I94" s="12"/>
    </row>
    <row r="95" spans="2:9" ht="12.75">
      <c r="B95" s="36">
        <v>0.14600000000000002</v>
      </c>
      <c r="C95" s="11">
        <f>$D$19*(EXP(-(B95-$D$11)*(B95-$D$11)/(2*$D$13*$D$13))/($D$13*SQRT(2*3.1415926)))</f>
        <v>0.008830332338776272</v>
      </c>
      <c r="D95" s="11">
        <f>$D$14*B95+$D$15</f>
        <v>2.0222222222222226</v>
      </c>
      <c r="E95" s="11">
        <f>-$D$14*B95+$D$16</f>
        <v>-0.022222222222222587</v>
      </c>
      <c r="F95" s="11">
        <f>$D$17*B95+$D$18</f>
        <v>-2.183333333333334</v>
      </c>
      <c r="G95" s="11">
        <f>IF(B95&lt;$D$11,IF(B95&lt;=$D$13,F95,D95),E95)</f>
        <v>-0.022222222222222587</v>
      </c>
      <c r="H95" s="11"/>
      <c r="I95" s="12"/>
    </row>
    <row r="96" spans="2:9" ht="12.75">
      <c r="B96" s="36">
        <v>0.148</v>
      </c>
      <c r="C96" s="11">
        <f>$D$19*(EXP(-(B96-$D$11)*(B96-$D$11)/(2*$D$13*$D$13))/($D$13*SQRT(2*3.1415926)))</f>
        <v>0.005814849321460801</v>
      </c>
      <c r="D96" s="11">
        <f>$D$14*B96+$D$15</f>
        <v>2.0666666666666664</v>
      </c>
      <c r="E96" s="11">
        <f>-$D$14*B96+$D$16</f>
        <v>-0.06666666666666643</v>
      </c>
      <c r="F96" s="11">
        <f>$D$17*B96+$D$18</f>
        <v>-2.216666666666667</v>
      </c>
      <c r="G96" s="11">
        <f>IF(B96&lt;$D$11,IF(B96&lt;=$D$13,F96,D96),E96)</f>
        <v>-0.06666666666666643</v>
      </c>
      <c r="H96" s="11"/>
      <c r="I96" s="12"/>
    </row>
    <row r="97" spans="2:9" ht="12.75">
      <c r="B97" s="36">
        <v>0.15</v>
      </c>
      <c r="C97" s="11">
        <f>$D$19*(EXP(-(B97-$D$11)*(B97-$D$11)/(2*$D$13*$D$13))/($D$13*SQRT(2*3.1415926)))</f>
        <v>0.0037616561205983715</v>
      </c>
      <c r="D97" s="11">
        <f>$D$14*B97+$D$15</f>
        <v>2.1111111111111107</v>
      </c>
      <c r="E97" s="11">
        <f>-$D$14*B97+$D$16</f>
        <v>-0.11111111111111072</v>
      </c>
      <c r="F97" s="11">
        <f>$D$17*B97+$D$18</f>
        <v>-2.25</v>
      </c>
      <c r="G97" s="11">
        <f>IF(B97&lt;$D$11,IF(B97&lt;=$D$13,F97,D97),E97)</f>
        <v>-0.11111111111111072</v>
      </c>
      <c r="H97" s="11"/>
      <c r="I97" s="12"/>
    </row>
    <row r="98" spans="2:9" ht="12.75">
      <c r="B98" s="36">
        <v>0.152</v>
      </c>
      <c r="C98" s="11">
        <f>$D$19*(EXP(-(B98-$D$11)*(B98-$D$11)/(2*$D$13*$D$13))/($D$13*SQRT(2*3.1415926)))</f>
        <v>0.0023905560234999137</v>
      </c>
      <c r="D98" s="11">
        <f>$D$14*B98+$D$15</f>
        <v>2.1555555555555554</v>
      </c>
      <c r="E98" s="11">
        <f>-$D$14*B98+$D$16</f>
        <v>-0.15555555555555545</v>
      </c>
      <c r="F98" s="11">
        <f>$D$17*B98+$D$18</f>
        <v>-2.2833333333333337</v>
      </c>
      <c r="G98" s="11">
        <f>IF(B98&lt;$D$11,IF(B98&lt;=$D$13,F98,D98),E98)</f>
        <v>-0.15555555555555545</v>
      </c>
      <c r="H98" s="11"/>
      <c r="I98" s="12"/>
    </row>
    <row r="99" spans="2:9" ht="12.75">
      <c r="B99" s="36">
        <v>0.154</v>
      </c>
      <c r="C99" s="11">
        <f>$D$19*(EXP(-(B99-$D$11)*(B99-$D$11)/(2*$D$13*$D$13))/($D$13*SQRT(2*3.1415926)))</f>
        <v>0.0014924437447139847</v>
      </c>
      <c r="D99" s="11">
        <f>$D$14*B99+$D$15</f>
        <v>2.1999999999999997</v>
      </c>
      <c r="E99" s="11">
        <f>-$D$14*B99+$D$16</f>
        <v>-0.19999999999999973</v>
      </c>
      <c r="F99" s="11">
        <f>$D$17*B99+$D$18</f>
        <v>-2.316666666666667</v>
      </c>
      <c r="G99" s="11">
        <f>IF(B99&lt;$D$11,IF(B99&lt;=$D$13,F99,D99),E99)</f>
        <v>-0.19999999999999973</v>
      </c>
      <c r="H99" s="11"/>
      <c r="I99" s="12"/>
    </row>
    <row r="100" spans="2:9" ht="12.75">
      <c r="B100" s="36">
        <v>0.156</v>
      </c>
      <c r="C100" s="11">
        <f>$D$19*(EXP(-(B100-$D$11)*(B100-$D$11)/(2*$D$13*$D$13))/($D$13*SQRT(2*3.1415926)))</f>
        <v>0.000915326894923069</v>
      </c>
      <c r="D100" s="11">
        <f>$D$14*B100+$D$15</f>
        <v>2.244444444444444</v>
      </c>
      <c r="E100" s="11">
        <f>-$D$14*B100+$D$16</f>
        <v>-0.24444444444444402</v>
      </c>
      <c r="F100" s="11">
        <f>$D$17*B100+$D$18</f>
        <v>-2.35</v>
      </c>
      <c r="G100" s="11">
        <f>IF(B100&lt;$D$11,IF(B100&lt;=$D$13,F100,D100),E100)</f>
        <v>-0.24444444444444402</v>
      </c>
      <c r="H100" s="11"/>
      <c r="I100" s="12"/>
    </row>
    <row r="101" spans="2:9" ht="12.75">
      <c r="B101" s="36">
        <v>0.158</v>
      </c>
      <c r="C101" s="11">
        <f>$D$19*(EXP(-(B101-$D$11)*(B101-$D$11)/(2*$D$13*$D$13))/($D$13*SQRT(2*3.1415926)))</f>
        <v>0.0005514849764199643</v>
      </c>
      <c r="D101" s="11">
        <f>$D$14*B101+$D$15</f>
        <v>2.2888888888888888</v>
      </c>
      <c r="E101" s="11">
        <f>-$D$14*B101+$D$16</f>
        <v>-0.28888888888888875</v>
      </c>
      <c r="F101" s="11">
        <f>$D$17*B101+$D$18</f>
        <v>-2.3833333333333337</v>
      </c>
      <c r="G101" s="11">
        <f>IF(B101&lt;$D$11,IF(B101&lt;=$D$13,F101,D101),E101)</f>
        <v>-0.28888888888888875</v>
      </c>
      <c r="H101" s="11"/>
      <c r="I101" s="12"/>
    </row>
    <row r="102" spans="2:9" ht="12.75">
      <c r="B102" s="36">
        <v>0.16</v>
      </c>
      <c r="C102" s="11">
        <f>$D$19*(EXP(-(B102-$D$11)*(B102-$D$11)/(2*$D$13*$D$13))/($D$13*SQRT(2*3.1415926)))</f>
        <v>0.0003264151875764247</v>
      </c>
      <c r="D102" s="11">
        <f>$D$14*B102+$D$15</f>
        <v>2.333333333333333</v>
      </c>
      <c r="E102" s="11">
        <f>-$D$14*B102+$D$16</f>
        <v>-0.33333333333333304</v>
      </c>
      <c r="F102" s="11">
        <f>$D$17*B102+$D$18</f>
        <v>-2.416666666666667</v>
      </c>
      <c r="G102" s="11">
        <f>IF(B102&lt;$D$11,IF(B102&lt;=$D$13,F102,D102),E102)</f>
        <v>-0.33333333333333304</v>
      </c>
      <c r="H102" s="11"/>
      <c r="I102" s="12"/>
    </row>
    <row r="103" spans="2:9" ht="12.75">
      <c r="B103" s="36">
        <v>0.162</v>
      </c>
      <c r="C103" s="11">
        <f>$D$19*(EXP(-(B103-$D$11)*(B103-$D$11)/(2*$D$13*$D$13))/($D$13*SQRT(2*3.1415926)))</f>
        <v>0.00018979564303431325</v>
      </c>
      <c r="D103" s="11">
        <f>$D$14*B103+$D$15</f>
        <v>2.3777777777777778</v>
      </c>
      <c r="E103" s="11">
        <f>-$D$14*B103+$D$16</f>
        <v>-0.37777777777777777</v>
      </c>
      <c r="F103" s="11">
        <f>$D$17*B103+$D$18</f>
        <v>-2.45</v>
      </c>
      <c r="G103" s="11">
        <f>IF(B103&lt;$D$11,IF(B103&lt;=$D$13,F103,D103),E103)</f>
        <v>-0.37777777777777777</v>
      </c>
      <c r="H103" s="11"/>
      <c r="I103" s="12"/>
    </row>
    <row r="104" spans="2:9" ht="12.75">
      <c r="B104" s="36">
        <v>0.164</v>
      </c>
      <c r="C104" s="11">
        <f>$D$19*(EXP(-(B104-$D$11)*(B104-$D$11)/(2*$D$13*$D$13))/($D$13*SQRT(2*3.1415926)))</f>
        <v>0.00010841299158021386</v>
      </c>
      <c r="D104" s="11">
        <f>$D$14*B104+$D$15</f>
        <v>2.422222222222222</v>
      </c>
      <c r="E104" s="11">
        <f>-$D$14*B104+$D$16</f>
        <v>-0.42222222222222205</v>
      </c>
      <c r="F104" s="11">
        <f>$D$17*B104+$D$18</f>
        <v>-2.483333333333334</v>
      </c>
      <c r="G104" s="11">
        <f>IF(B104&lt;$D$11,IF(B104&lt;=$D$13,F104,D104),E104)</f>
        <v>-0.42222222222222205</v>
      </c>
      <c r="H104" s="11"/>
      <c r="I104" s="12"/>
    </row>
    <row r="105" spans="2:9" ht="12.75">
      <c r="B105" s="36">
        <v>0.166</v>
      </c>
      <c r="C105" s="11">
        <f>$D$19*(EXP(-(B105-$D$11)*(B105-$D$11)/(2*$D$13*$D$13))/($D$13*SQRT(2*3.1415926)))</f>
        <v>6.0835296348267983E-05</v>
      </c>
      <c r="D105" s="11">
        <f>$D$14*B105+$D$15</f>
        <v>2.466666666666667</v>
      </c>
      <c r="E105" s="11">
        <f>-$D$14*B105+$D$16</f>
        <v>-0.4666666666666668</v>
      </c>
      <c r="F105" s="11">
        <f>$D$17*B105+$D$18</f>
        <v>-2.516666666666667</v>
      </c>
      <c r="G105" s="11">
        <f>IF(B105&lt;$D$11,IF(B105&lt;=$D$13,F105,D105),E105)</f>
        <v>-0.4666666666666668</v>
      </c>
      <c r="H105" s="11"/>
      <c r="I105" s="12"/>
    </row>
    <row r="106" spans="2:9" ht="12.75">
      <c r="B106" s="36">
        <v>0.168</v>
      </c>
      <c r="C106" s="11">
        <f>$D$19*(EXP(-(B106-$D$11)*(B106-$D$11)/(2*$D$13*$D$13))/($D$13*SQRT(2*3.1415926)))</f>
        <v>3.353583595296477E-05</v>
      </c>
      <c r="D106" s="11">
        <f>$D$14*B106+$D$15</f>
        <v>2.511111111111111</v>
      </c>
      <c r="E106" s="11">
        <f>-$D$14*B106+$D$16</f>
        <v>-0.5111111111111111</v>
      </c>
      <c r="F106" s="11">
        <f>$D$17*B106+$D$18</f>
        <v>-2.5500000000000003</v>
      </c>
      <c r="G106" s="11">
        <f>IF(B106&lt;$D$11,IF(B106&lt;=$D$13,F106,D106),E106)</f>
        <v>-0.5111111111111111</v>
      </c>
      <c r="H106" s="11"/>
      <c r="I106" s="12"/>
    </row>
    <row r="107" spans="2:9" ht="12.75">
      <c r="B107" s="36">
        <v>0.17</v>
      </c>
      <c r="C107" s="11">
        <f>$D$19*(EXP(-(B107-$D$11)*(B107-$D$11)/(2*$D$13*$D$13))/($D$13*SQRT(2*3.1415926)))</f>
        <v>1.8161087644238815E-05</v>
      </c>
      <c r="D107" s="11">
        <f>$D$14*B107+$D$15</f>
        <v>2.555555555555556</v>
      </c>
      <c r="E107" s="11">
        <f>-$D$14*B107+$D$16</f>
        <v>-0.5555555555555558</v>
      </c>
      <c r="F107" s="11">
        <f>$D$17*B107+$D$18</f>
        <v>-2.583333333333334</v>
      </c>
      <c r="G107" s="11">
        <f>IF(B107&lt;$D$11,IF(B107&lt;=$D$13,F107,D107),E107)</f>
        <v>-0.5555555555555558</v>
      </c>
      <c r="H107" s="11"/>
      <c r="I107" s="12"/>
    </row>
    <row r="108" spans="2:9" ht="12.75">
      <c r="B108" s="36">
        <v>0.17200000000000001</v>
      </c>
      <c r="C108" s="11">
        <f>$D$19*(EXP(-(B108-$D$11)*(B108-$D$11)/(2*$D$13*$D$13))/($D$13*SQRT(2*3.1415926)))</f>
        <v>9.661705182483656E-06</v>
      </c>
      <c r="D108" s="11">
        <f>$D$14*B108+$D$15</f>
        <v>2.6</v>
      </c>
      <c r="E108" s="11">
        <f>-$D$14*B108+$D$16</f>
        <v>-0.6000000000000001</v>
      </c>
      <c r="F108" s="11">
        <f>$D$17*B108+$D$18</f>
        <v>-2.616666666666667</v>
      </c>
      <c r="G108" s="11">
        <f>IF(B108&lt;$D$11,IF(B108&lt;=$D$13,F108,D108),E108)</f>
        <v>-0.6000000000000001</v>
      </c>
      <c r="H108" s="11"/>
      <c r="I108" s="12"/>
    </row>
    <row r="109" spans="2:9" ht="12.75">
      <c r="B109" s="36">
        <v>0.17400000000000002</v>
      </c>
      <c r="C109" s="11">
        <f>$D$19*(EXP(-(B109-$D$11)*(B109-$D$11)/(2*$D$13*$D$13))/($D$13*SQRT(2*3.1415926)))</f>
        <v>5.049459781898013E-06</v>
      </c>
      <c r="D109" s="11">
        <f>$D$14*B109+$D$15</f>
        <v>2.6444444444444444</v>
      </c>
      <c r="E109" s="11">
        <f>-$D$14*B109+$D$16</f>
        <v>-0.6444444444444444</v>
      </c>
      <c r="F109" s="11">
        <f>$D$17*B109+$D$18</f>
        <v>-2.6500000000000004</v>
      </c>
      <c r="G109" s="11">
        <f>IF(B109&lt;$D$11,IF(B109&lt;=$D$13,F109,D109),E109)</f>
        <v>-0.6444444444444444</v>
      </c>
      <c r="H109" s="11"/>
      <c r="I109" s="12"/>
    </row>
    <row r="110" spans="2:9" ht="12.75">
      <c r="B110" s="36">
        <v>0.17600000000000002</v>
      </c>
      <c r="C110" s="11">
        <f>$D$19*(EXP(-(B110-$D$11)*(B110-$D$11)/(2*$D$13*$D$13))/($D$13*SQRT(2*3.1415926)))</f>
        <v>2.592479093893015E-06</v>
      </c>
      <c r="D110" s="11">
        <f>$D$14*B110+$D$15</f>
        <v>2.688888888888889</v>
      </c>
      <c r="E110" s="11">
        <f>-$D$14*B110+$D$16</f>
        <v>-0.6888888888888891</v>
      </c>
      <c r="F110" s="11">
        <f>$D$17*B110+$D$18</f>
        <v>-2.683333333333334</v>
      </c>
      <c r="G110" s="11">
        <f>IF(B110&lt;$D$11,IF(B110&lt;=$D$13,F110,D110),E110)</f>
        <v>-0.6888888888888891</v>
      </c>
      <c r="H110" s="11"/>
      <c r="I110" s="12"/>
    </row>
    <row r="111" spans="2:9" ht="12.75">
      <c r="B111" s="36">
        <v>0.178</v>
      </c>
      <c r="C111" s="11">
        <f>$D$19*(EXP(-(B111-$D$11)*(B111-$D$11)/(2*$D$13*$D$13))/($D$13*SQRT(2*3.1415926)))</f>
        <v>1.3075696074200862E-06</v>
      </c>
      <c r="D111" s="11">
        <f>$D$14*B111+$D$15</f>
        <v>2.733333333333333</v>
      </c>
      <c r="E111" s="11">
        <f>-$D$14*B111+$D$16</f>
        <v>-0.733333333333333</v>
      </c>
      <c r="F111" s="11">
        <f>$D$17*B111+$D$18</f>
        <v>-2.716666666666667</v>
      </c>
      <c r="G111" s="11">
        <f>IF(B111&lt;$D$11,IF(B111&lt;=$D$13,F111,D111),E111)</f>
        <v>-0.733333333333333</v>
      </c>
      <c r="H111" s="11"/>
      <c r="I111" s="12"/>
    </row>
    <row r="112" spans="2:9" ht="12.75">
      <c r="B112" s="36">
        <v>0.18</v>
      </c>
      <c r="C112" s="11">
        <f>$D$19*(EXP(-(B112-$D$11)*(B112-$D$11)/(2*$D$13*$D$13))/($D$13*SQRT(2*3.1415926)))</f>
        <v>6.478785197994474E-07</v>
      </c>
      <c r="D112" s="11">
        <f>$D$14*B112+$D$15</f>
        <v>2.7777777777777772</v>
      </c>
      <c r="E112" s="11">
        <f>-$D$14*B112+$D$16</f>
        <v>-0.7777777777777772</v>
      </c>
      <c r="F112" s="11">
        <f>$D$17*B112+$D$18</f>
        <v>-2.75</v>
      </c>
      <c r="G112" s="11">
        <f>IF(B112&lt;$D$11,IF(B112&lt;=$D$13,F112,D112),E112)</f>
        <v>-0.7777777777777772</v>
      </c>
      <c r="H112" s="11"/>
      <c r="I112" s="12"/>
    </row>
    <row r="113" spans="2:9" ht="12.75">
      <c r="B113" s="36">
        <v>0.182</v>
      </c>
      <c r="C113" s="11">
        <f>$D$19*(EXP(-(B113-$D$11)*(B113-$D$11)/(2*$D$13*$D$13))/($D$13*SQRT(2*3.1415926)))</f>
        <v>3.15356331100388E-07</v>
      </c>
      <c r="D113" s="11">
        <f>$D$14*B113+$D$15</f>
        <v>2.822222222222222</v>
      </c>
      <c r="E113" s="11">
        <f>-$D$14*B113+$D$16</f>
        <v>-0.822222222222222</v>
      </c>
      <c r="F113" s="11">
        <f>$D$17*B113+$D$18</f>
        <v>-2.7833333333333337</v>
      </c>
      <c r="G113" s="11">
        <f>IF(B113&lt;$D$11,IF(B113&lt;=$D$13,F113,D113),E113)</f>
        <v>-0.822222222222222</v>
      </c>
      <c r="H113" s="11"/>
      <c r="I113" s="12"/>
    </row>
    <row r="114" spans="2:9" ht="12.75">
      <c r="B114" s="36">
        <v>0.184</v>
      </c>
      <c r="C114" s="11">
        <f>$D$19*(EXP(-(B114-$D$11)*(B114-$D$11)/(2*$D$13*$D$13))/($D$13*SQRT(2*3.1415926)))</f>
        <v>1.5079562324141276E-07</v>
      </c>
      <c r="D114" s="11">
        <f>$D$14*B114+$D$15</f>
        <v>2.8666666666666663</v>
      </c>
      <c r="E114" s="11">
        <f>-$D$14*B114+$D$16</f>
        <v>-0.8666666666666663</v>
      </c>
      <c r="F114" s="11">
        <f>$D$17*B114+$D$18</f>
        <v>-2.816666666666667</v>
      </c>
      <c r="G114" s="11">
        <f>IF(B114&lt;$D$11,IF(B114&lt;=$D$13,F114,D114),E114)</f>
        <v>-0.8666666666666663</v>
      </c>
      <c r="H114" s="11"/>
      <c r="I114" s="12"/>
    </row>
    <row r="115" spans="2:9" ht="12.75">
      <c r="B115" s="36">
        <v>0.186</v>
      </c>
      <c r="C115" s="11">
        <f>$D$19*(EXP(-(B115-$D$11)*(B115-$D$11)/(2*$D$13*$D$13))/($D$13*SQRT(2*3.1415926)))</f>
        <v>7.083617921194179E-08</v>
      </c>
      <c r="D115" s="11">
        <f>$D$14*B115+$D$15</f>
        <v>2.9111111111111105</v>
      </c>
      <c r="E115" s="11">
        <f>-$D$14*B115+$D$16</f>
        <v>-0.9111111111111105</v>
      </c>
      <c r="F115" s="11">
        <f>$D$17*B115+$D$18</f>
        <v>-2.85</v>
      </c>
      <c r="G115" s="11">
        <f>IF(B115&lt;$D$11,IF(B115&lt;=$D$13,F115,D115),E115)</f>
        <v>-0.9111111111111105</v>
      </c>
      <c r="H115" s="11"/>
      <c r="I115" s="12"/>
    </row>
    <row r="116" spans="2:9" ht="12.75">
      <c r="B116" s="36">
        <v>0.188</v>
      </c>
      <c r="C116" s="11">
        <f>$D$19*(EXP(-(B116-$D$11)*(B116-$D$11)/(2*$D$13*$D$13))/($D$13*SQRT(2*3.1415926)))</f>
        <v>3.268893177133245E-08</v>
      </c>
      <c r="D116" s="11">
        <f>$D$14*B116+$D$15</f>
        <v>2.9555555555555557</v>
      </c>
      <c r="E116" s="11">
        <f>-$D$14*B116+$D$16</f>
        <v>-0.9555555555555557</v>
      </c>
      <c r="F116" s="11">
        <f>$D$17*B116+$D$18</f>
        <v>-2.8833333333333337</v>
      </c>
      <c r="G116" s="11">
        <f>IF(B116&lt;$D$11,IF(B116&lt;=$D$13,F116,D116),E116)</f>
        <v>-0.9555555555555557</v>
      </c>
      <c r="H116" s="11"/>
      <c r="I116" s="12"/>
    </row>
    <row r="117" spans="2:9" ht="12.75">
      <c r="B117" s="36">
        <v>0.19</v>
      </c>
      <c r="C117" s="11">
        <f>$D$19*(EXP(-(B117-$D$11)*(B117-$D$11)/(2*$D$13*$D$13))/($D$13*SQRT(2*3.1415926)))</f>
        <v>1.4819226589377998E-08</v>
      </c>
      <c r="D117" s="11">
        <f>$D$14*B117+$D$15</f>
        <v>3</v>
      </c>
      <c r="E117" s="11">
        <f>-$D$14*B117+$D$16</f>
        <v>-1</v>
      </c>
      <c r="F117" s="11">
        <f>$D$17*B117+$D$18</f>
        <v>-2.916666666666667</v>
      </c>
      <c r="G117" s="11">
        <f>IF(B117&lt;$D$11,IF(B117&lt;=$D$13,F117,D117),E117)</f>
        <v>-1</v>
      </c>
      <c r="H117" s="11"/>
      <c r="I117" s="12"/>
    </row>
    <row r="118" spans="2:9" ht="12.75">
      <c r="B118" s="36">
        <v>0.192</v>
      </c>
      <c r="C118" s="11">
        <f>$D$19*(EXP(-(B118-$D$11)*(B118-$D$11)/(2*$D$13*$D$13))/($D$13*SQRT(2*3.1415926)))</f>
        <v>6.599781501596876E-09</v>
      </c>
      <c r="D118" s="11">
        <f>$D$14*B118+$D$15</f>
        <v>3.0444444444444443</v>
      </c>
      <c r="E118" s="11">
        <f>-$D$14*B118+$D$16</f>
        <v>-1.0444444444444443</v>
      </c>
      <c r="F118" s="11">
        <f>$D$17*B118+$D$18</f>
        <v>-2.95</v>
      </c>
      <c r="G118" s="11">
        <f>IF(B118&lt;$D$11,IF(B118&lt;=$D$13,F118,D118),E118)</f>
        <v>-1.0444444444444443</v>
      </c>
      <c r="H118" s="11"/>
      <c r="I118" s="12"/>
    </row>
    <row r="119" spans="2:9" ht="12.75">
      <c r="B119" s="36">
        <v>0.194</v>
      </c>
      <c r="C119" s="11">
        <f>$D$19*(EXP(-(B119-$D$11)*(B119-$D$11)/(2*$D$13*$D$13))/($D$13*SQRT(2*3.1415926)))</f>
        <v>2.887438786085267E-09</v>
      </c>
      <c r="D119" s="11">
        <f>$D$14*B119+$D$15</f>
        <v>3.0888888888888886</v>
      </c>
      <c r="E119" s="11">
        <f>-$D$14*B119+$D$16</f>
        <v>-1.0888888888888886</v>
      </c>
      <c r="F119" s="11">
        <f>$D$17*B119+$D$18</f>
        <v>-2.983333333333334</v>
      </c>
      <c r="G119" s="11">
        <f>IF(B119&lt;$D$11,IF(B119&lt;=$D$13,F119,D119),E119)</f>
        <v>-1.0888888888888886</v>
      </c>
      <c r="H119" s="11"/>
      <c r="I119" s="12"/>
    </row>
    <row r="120" spans="2:9" ht="12.75">
      <c r="B120" s="36">
        <v>0.196</v>
      </c>
      <c r="C120" s="11">
        <f>$D$19*(EXP(-(B120-$D$11)*(B120-$D$11)/(2*$D$13*$D$13))/($D$13*SQRT(2*3.1415926)))</f>
        <v>1.2410098353761499E-09</v>
      </c>
      <c r="D120" s="11">
        <f>$D$14*B120+$D$15</f>
        <v>3.133333333333333</v>
      </c>
      <c r="E120" s="11">
        <f>-$D$14*B120+$D$16</f>
        <v>-1.1333333333333329</v>
      </c>
      <c r="F120" s="11">
        <f>$D$17*B120+$D$18</f>
        <v>-3.016666666666667</v>
      </c>
      <c r="G120" s="11">
        <f>IF(B120&lt;$D$11,IF(B120&lt;=$D$13,F120,D120),E120)</f>
        <v>-1.1333333333333329</v>
      </c>
      <c r="H120" s="11"/>
      <c r="I120" s="12"/>
    </row>
    <row r="121" spans="2:9" ht="12.75">
      <c r="B121" s="36">
        <v>0.198</v>
      </c>
      <c r="C121" s="11">
        <f>$D$19*(EXP(-(B121-$D$11)*(B121-$D$11)/(2*$D$13*$D$13))/($D$13*SQRT(2*3.1415926)))</f>
        <v>5.239826055812931E-10</v>
      </c>
      <c r="D121" s="11">
        <f>$D$14*B121+$D$15</f>
        <v>3.177777777777778</v>
      </c>
      <c r="E121" s="11">
        <f>-$D$14*B121+$D$16</f>
        <v>-1.177777777777778</v>
      </c>
      <c r="F121" s="11">
        <f>$D$17*B121+$D$18</f>
        <v>-3.0500000000000003</v>
      </c>
      <c r="G121" s="11">
        <f>IF(B121&lt;$D$11,IF(B121&lt;=$D$13,F121,D121),E121)</f>
        <v>-1.177777777777778</v>
      </c>
      <c r="H121" s="11"/>
      <c r="I121" s="12"/>
    </row>
    <row r="122" spans="2:9" ht="12.75">
      <c r="B122" s="36">
        <v>0.2</v>
      </c>
      <c r="C122" s="11">
        <f>$D$19*(EXP(-(B122-$D$11)*(B122-$D$11)/(2*$D$13*$D$13))/($D$13*SQRT(2*3.1415926)))</f>
        <v>2.1733903081350984E-10</v>
      </c>
      <c r="D122" s="11">
        <f>$D$14*B122+$D$15</f>
        <v>3.2222222222222223</v>
      </c>
      <c r="E122" s="11">
        <f>-$D$14*B122+$D$16</f>
        <v>-1.2222222222222223</v>
      </c>
      <c r="F122" s="11">
        <f>$D$17*B122+$D$18</f>
        <v>-3.083333333333334</v>
      </c>
      <c r="G122" s="11">
        <f>IF(B122&lt;$D$11,IF(B122&lt;=$D$13,F122,D122),E122)</f>
        <v>-1.2222222222222223</v>
      </c>
      <c r="H122" s="11"/>
      <c r="I122" s="12"/>
    </row>
    <row r="124" spans="2:8" ht="12.75">
      <c r="B124" s="2"/>
      <c r="G124" s="11"/>
      <c r="H124" s="11"/>
    </row>
    <row r="125" spans="2:7" ht="12.75">
      <c r="B125" s="4"/>
      <c r="C125" s="4"/>
      <c r="D125" s="4"/>
      <c r="E125" s="4"/>
      <c r="F125" s="4"/>
      <c r="G125" s="4"/>
    </row>
  </sheetData>
  <sheetProtection selectLockedCells="1" selectUnlockedCells="1"/>
  <mergeCells count="15">
    <mergeCell ref="B2:T2"/>
    <mergeCell ref="B3:T3"/>
    <mergeCell ref="B4:T4"/>
    <mergeCell ref="B5:R5"/>
    <mergeCell ref="B6:R6"/>
    <mergeCell ref="B7:R7"/>
    <mergeCell ref="E13:G13"/>
    <mergeCell ref="E14:G14"/>
    <mergeCell ref="E15:G15"/>
    <mergeCell ref="E16:G16"/>
    <mergeCell ref="E17:G17"/>
    <mergeCell ref="E18:G18"/>
    <mergeCell ref="E19:G19"/>
    <mergeCell ref="J23:K23"/>
    <mergeCell ref="B125:G12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4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9.140625" style="37" customWidth="1"/>
    <col min="2" max="2" width="12.00390625" style="37" customWidth="1"/>
    <col min="3" max="3" width="11.421875" style="37" customWidth="1"/>
    <col min="4" max="4" width="11.8515625" style="37" customWidth="1"/>
    <col min="5" max="6" width="9.140625" style="37" customWidth="1"/>
    <col min="7" max="7" width="10.28125" style="37" customWidth="1"/>
    <col min="8" max="8" width="9.140625" style="37" customWidth="1"/>
    <col min="9" max="9" width="13.00390625" style="37" customWidth="1"/>
    <col min="10" max="10" width="8.00390625" style="37" customWidth="1"/>
    <col min="11" max="16384" width="9.140625" style="37" customWidth="1"/>
  </cols>
  <sheetData>
    <row r="2" spans="2:20" ht="12.75">
      <c r="B2" s="3" t="s">
        <v>74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3" t="s">
        <v>75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3" t="s">
        <v>76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2.75">
      <c r="B5" s="3" t="s">
        <v>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2.75">
      <c r="B6" s="3" t="s">
        <v>78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2.75">
      <c r="B7" s="3" t="s">
        <v>79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2:3" ht="12.75">
      <c r="B9" s="22" t="s">
        <v>42</v>
      </c>
      <c r="C9" s="24">
        <v>5.43</v>
      </c>
    </row>
    <row r="10" spans="2:3" ht="12.75">
      <c r="B10" s="22" t="s">
        <v>80</v>
      </c>
      <c r="C10" s="24">
        <v>0.15</v>
      </c>
    </row>
    <row r="11" spans="2:6" ht="12.75">
      <c r="B11" s="22" t="s">
        <v>44</v>
      </c>
      <c r="C11" s="37">
        <f>C9*C10</f>
        <v>0.8144999999999999</v>
      </c>
      <c r="D11" s="38" t="s">
        <v>81</v>
      </c>
      <c r="E11" s="38"/>
      <c r="F11" s="38"/>
    </row>
    <row r="12" spans="2:6" ht="12.75">
      <c r="B12" s="22" t="s">
        <v>82</v>
      </c>
      <c r="C12" s="27">
        <f>1/(3*C11)</f>
        <v>0.40924902803355845</v>
      </c>
      <c r="D12" s="38" t="s">
        <v>83</v>
      </c>
      <c r="E12" s="38"/>
      <c r="F12" s="38"/>
    </row>
    <row r="13" spans="2:6" ht="12.75">
      <c r="B13" s="22" t="s">
        <v>84</v>
      </c>
      <c r="C13" s="27">
        <f>$C$12*(3*$C$11-$C$9)</f>
        <v>-1.2222222222222223</v>
      </c>
      <c r="D13" s="38" t="s">
        <v>85</v>
      </c>
      <c r="E13" s="38"/>
      <c r="F13" s="38"/>
    </row>
    <row r="14" spans="2:6" ht="12.75">
      <c r="B14" s="22" t="s">
        <v>86</v>
      </c>
      <c r="C14" s="27">
        <f>$C$12*(3*$C$11+$C$9)</f>
        <v>3.2222222222222223</v>
      </c>
      <c r="D14" s="38" t="s">
        <v>87</v>
      </c>
      <c r="E14" s="38"/>
      <c r="F14" s="38"/>
    </row>
    <row r="15" spans="2:10" ht="12.75">
      <c r="B15" s="22" t="s">
        <v>73</v>
      </c>
      <c r="C15" s="39" t="s">
        <v>88</v>
      </c>
      <c r="D15" s="39"/>
      <c r="E15" s="39"/>
      <c r="F15" s="39"/>
      <c r="G15" s="39"/>
      <c r="H15" s="39"/>
      <c r="I15" s="39"/>
      <c r="J15" s="39"/>
    </row>
    <row r="16" spans="2:6" ht="12.75">
      <c r="B16" s="22"/>
      <c r="C16" s="27"/>
      <c r="D16" s="38"/>
      <c r="E16" s="38"/>
      <c r="F16" s="38"/>
    </row>
    <row r="18" spans="2:11" ht="12.75">
      <c r="B18" s="22" t="s">
        <v>89</v>
      </c>
      <c r="C18" s="22" t="s">
        <v>90</v>
      </c>
      <c r="D18" s="22" t="s">
        <v>91</v>
      </c>
      <c r="E18" s="22" t="s">
        <v>48</v>
      </c>
      <c r="F18" s="22" t="s">
        <v>49</v>
      </c>
      <c r="G18" s="22" t="s">
        <v>73</v>
      </c>
      <c r="H18" s="22" t="s">
        <v>50</v>
      </c>
      <c r="I18" s="22" t="s">
        <v>92</v>
      </c>
      <c r="J18" s="22" t="s">
        <v>93</v>
      </c>
      <c r="K18" s="22"/>
    </row>
    <row r="19" spans="2:11" ht="12.75">
      <c r="B19" s="37">
        <v>0</v>
      </c>
      <c r="C19" s="40">
        <f>B19/7</f>
        <v>0</v>
      </c>
      <c r="D19" s="41">
        <v>0.24</v>
      </c>
      <c r="E19" s="27">
        <f>C19*$C$12+$C$13</f>
        <v>-1.2222222222222223</v>
      </c>
      <c r="F19" s="27">
        <f>-C19*$C$12+$C$14</f>
        <v>3.2222222222222223</v>
      </c>
      <c r="G19" s="27">
        <f>0.25*(1-C19/$C$11)</f>
        <v>0.25</v>
      </c>
      <c r="H19" s="27">
        <f>IF(C19&lt;$C$9,IF(C19&lt;=$C$11,G19,E19),F19)</f>
        <v>0.25</v>
      </c>
      <c r="I19" s="40">
        <f>IF(H19&gt;0,H19/$C$34,0)</f>
        <v>0.25</v>
      </c>
      <c r="J19" s="42">
        <f>I19-D19</f>
        <v>0.010000000000000009</v>
      </c>
      <c r="K19" s="43"/>
    </row>
    <row r="20" spans="2:11" ht="12.75">
      <c r="B20" s="37">
        <v>5</v>
      </c>
      <c r="C20" s="40">
        <f>B20/7</f>
        <v>0.7142857142857143</v>
      </c>
      <c r="D20" s="37">
        <f>VLOOKUP(B20,Gauss!$B$1:$H$1100,7)</f>
        <v>8.259729683412422E-09</v>
      </c>
      <c r="E20" s="27">
        <f>C20*$C$12+$C$13</f>
        <v>-0.9299014879125377</v>
      </c>
      <c r="F20" s="27">
        <f>-C20*$C$12+$C$14</f>
        <v>2.9299014879125376</v>
      </c>
      <c r="G20" s="27">
        <f>0.25*(1-C20/$C$11)</f>
        <v>0.03075944926773652</v>
      </c>
      <c r="H20" s="27">
        <f>IF(C20&lt;$C$9,IF(C20&lt;=$C$11,G20,E20),F20)</f>
        <v>0.03075944926773652</v>
      </c>
      <c r="I20" s="40">
        <f>IF(H20&gt;0,H20/$C$34,0)</f>
        <v>0.03075944926773652</v>
      </c>
      <c r="J20" s="42">
        <f>I20-D20</f>
        <v>0.030759441008006837</v>
      </c>
      <c r="K20" s="43"/>
    </row>
    <row r="21" spans="2:11" ht="12.75">
      <c r="B21" s="37">
        <v>10</v>
      </c>
      <c r="C21" s="40">
        <f>B21/7</f>
        <v>1.4285714285714286</v>
      </c>
      <c r="D21" s="37">
        <f>VLOOKUP(B21,Gauss!$B$1:$H$1100,7)</f>
        <v>1.4073868158378812E-06</v>
      </c>
      <c r="E21" s="27">
        <f>C21*$C$12+$C$13</f>
        <v>-0.637580753602853</v>
      </c>
      <c r="F21" s="27">
        <f>-C21*$C$12+$C$14</f>
        <v>2.637580753602853</v>
      </c>
      <c r="G21" s="27">
        <f>0.25*(1-C21/$C$11)</f>
        <v>-0.18848110146452696</v>
      </c>
      <c r="H21" s="27">
        <f>IF(C21&lt;$C$9,IF(C21&lt;=$C$11,G21,E21),F21)</f>
        <v>-0.637580753602853</v>
      </c>
      <c r="I21" s="40">
        <f>IF(H21&gt;0,H21/$C$34,0)</f>
        <v>0</v>
      </c>
      <c r="J21" s="42">
        <f>I21-D21</f>
        <v>-1.4073868158378812E-06</v>
      </c>
      <c r="K21" s="43"/>
    </row>
    <row r="22" spans="2:11" ht="12.75">
      <c r="B22" s="37">
        <v>20</v>
      </c>
      <c r="C22" s="40">
        <f>B22/7</f>
        <v>2.857142857142857</v>
      </c>
      <c r="D22" s="37">
        <f>VLOOKUP(B22,Gauss!$B$1:$H$1100,7)</f>
        <v>0.0034086716122490274</v>
      </c>
      <c r="E22" s="27">
        <f>C22*$C$12+$C$13</f>
        <v>-0.05293928498348377</v>
      </c>
      <c r="F22" s="27">
        <f>-C22*$C$12+$C$14</f>
        <v>2.0529392849834838</v>
      </c>
      <c r="G22" s="27">
        <f>0.25*(1-C22/$C$11)</f>
        <v>-0.6269622029290539</v>
      </c>
      <c r="H22" s="27">
        <f>IF(C22&lt;$C$9,IF(C22&lt;=$C$11,G22,E22),F22)</f>
        <v>-0.05293928498348377</v>
      </c>
      <c r="I22" s="40">
        <f>IF(H22&gt;0,H22/$C$34,0)</f>
        <v>0</v>
      </c>
      <c r="J22" s="42">
        <f>I22-D22</f>
        <v>-0.0034086716122490274</v>
      </c>
      <c r="K22" s="43"/>
    </row>
    <row r="23" spans="2:11" ht="12.75">
      <c r="B23" s="37">
        <v>30</v>
      </c>
      <c r="C23" s="40">
        <f>B23/7</f>
        <v>4.285714285714286</v>
      </c>
      <c r="D23" s="37">
        <f>VLOOKUP(B23,Gauss!$B$1:$H$1100,7)</f>
        <v>0.3009253073103046</v>
      </c>
      <c r="E23" s="27">
        <f>C23*$C$12+$C$13</f>
        <v>0.5317021836358853</v>
      </c>
      <c r="F23" s="27">
        <f>-C23*$C$12+$C$14</f>
        <v>1.4682978163641147</v>
      </c>
      <c r="G23" s="27">
        <f>0.25*(1-C23/$C$11)</f>
        <v>-1.0654433043935807</v>
      </c>
      <c r="H23" s="27">
        <f>IF(C23&lt;$C$9,IF(C23&lt;=$C$11,G23,E23),F23)</f>
        <v>0.5317021836358853</v>
      </c>
      <c r="I23" s="40">
        <f>IF(H23&gt;0,H23/$C$34,0)</f>
        <v>0.5317021836358853</v>
      </c>
      <c r="J23" s="42">
        <f>I23-D23</f>
        <v>0.2307768763255807</v>
      </c>
      <c r="K23" s="43"/>
    </row>
    <row r="24" spans="2:11" ht="12.75">
      <c r="B24" s="37">
        <v>38</v>
      </c>
      <c r="C24" s="40">
        <f>B24/7</f>
        <v>5.428571428571429</v>
      </c>
      <c r="D24" s="37">
        <f>VLOOKUP(B24,Gauss!$B$1:$H$1100,7)</f>
        <v>0.9990400379426054</v>
      </c>
      <c r="E24" s="27">
        <f>C24*$C$12+$C$13</f>
        <v>0.999415358531381</v>
      </c>
      <c r="F24" s="27">
        <f>-C24*$C$12+$C$14</f>
        <v>1.000584641468619</v>
      </c>
      <c r="G24" s="27">
        <f>0.25*(1-C24/$C$11)</f>
        <v>-1.4162281855652024</v>
      </c>
      <c r="H24" s="27">
        <f>IF(C24&lt;$C$9,IF(C24&lt;=$C$11,G24,E24),F24)</f>
        <v>0.999415358531381</v>
      </c>
      <c r="I24" s="40">
        <f>IF(H24&gt;0,H24/$C$34,0)</f>
        <v>0.999415358531381</v>
      </c>
      <c r="J24" s="42">
        <f>I24-D24</f>
        <v>0.00037532058877554064</v>
      </c>
      <c r="K24" s="43"/>
    </row>
    <row r="25" spans="2:11" ht="12.75">
      <c r="B25" s="37">
        <v>40</v>
      </c>
      <c r="C25" s="40">
        <f>B25/7</f>
        <v>5.714285714285714</v>
      </c>
      <c r="D25" s="37">
        <f>VLOOKUP(B25,Gauss!$B$1:$H$1100,7)</f>
        <v>0.9683539425866006</v>
      </c>
      <c r="E25" s="27">
        <f>C25*$C$12+$C$13</f>
        <v>1.1163436522552548</v>
      </c>
      <c r="F25" s="27">
        <f>-C25*$C$12+$C$14</f>
        <v>0.8836563477447452</v>
      </c>
      <c r="G25" s="27">
        <f>0.25*(1-C25/$C$11)</f>
        <v>-1.5039244058581078</v>
      </c>
      <c r="H25" s="27">
        <f>IF(C25&lt;$C$9,IF(C25&lt;=$C$11,G25,E25),F25)</f>
        <v>0.8836563477447452</v>
      </c>
      <c r="I25" s="40">
        <f>IF(H25&gt;0,H25/$C$34,0)</f>
        <v>0.8836563477447452</v>
      </c>
      <c r="J25" s="42">
        <f>I25-D25</f>
        <v>-0.08469759484185535</v>
      </c>
      <c r="K25" s="43"/>
    </row>
    <row r="26" spans="2:11" ht="12.75">
      <c r="B26" s="37">
        <v>50</v>
      </c>
      <c r="C26" s="40">
        <f>B26/7</f>
        <v>7.142857142857143</v>
      </c>
      <c r="D26" s="37">
        <f>VLOOKUP(B26,Gauss!$B$1:$H$1100,7)</f>
        <v>0.11358249410920657</v>
      </c>
      <c r="E26" s="27">
        <f>C26*$C$12+$C$13</f>
        <v>1.7009851208746238</v>
      </c>
      <c r="F26" s="27">
        <f>-C26*$C$12+$C$14</f>
        <v>0.29901487912537617</v>
      </c>
      <c r="G26" s="27">
        <f>0.25*(1-C26/$C$11)</f>
        <v>-1.942405507322635</v>
      </c>
      <c r="H26" s="27">
        <f>IF(C26&lt;$C$9,IF(C26&lt;=$C$11,G26,E26),F26)</f>
        <v>0.29901487912537617</v>
      </c>
      <c r="I26" s="40">
        <f>IF(H26&gt;0,H26/$C$34,0)</f>
        <v>0.29901487912537617</v>
      </c>
      <c r="J26" s="42">
        <f>I26-D26</f>
        <v>0.1854323850161696</v>
      </c>
      <c r="K26" s="43"/>
    </row>
    <row r="27" spans="2:11" ht="12.75">
      <c r="B27" s="37">
        <v>60</v>
      </c>
      <c r="C27" s="40">
        <f>B27/7</f>
        <v>8.571428571428571</v>
      </c>
      <c r="D27" s="37">
        <f>VLOOKUP(B27,Gauss!$B$1:$H$1100,7)</f>
        <v>0.00048561326369618444</v>
      </c>
      <c r="E27" s="27">
        <f>C27*$C$12+$C$13</f>
        <v>2.285626589493993</v>
      </c>
      <c r="F27" s="27">
        <f>-C27*$C$12+$C$14</f>
        <v>-0.2856265894939929</v>
      </c>
      <c r="G27" s="27">
        <f>0.25*(1-C27/$C$11)</f>
        <v>-2.3808866087871614</v>
      </c>
      <c r="H27" s="27">
        <f>IF(C27&lt;$C$9,IF(C27&lt;=$C$11,G27,E27),F27)</f>
        <v>-0.2856265894939929</v>
      </c>
      <c r="I27" s="40">
        <f>IF(H27&gt;0,H27/$C$34,0)</f>
        <v>0</v>
      </c>
      <c r="J27" s="42">
        <f>I27-D27</f>
        <v>-0.00048561326369618444</v>
      </c>
      <c r="K27" s="43"/>
    </row>
    <row r="28" spans="2:11" ht="12.75">
      <c r="B28" s="37">
        <v>70</v>
      </c>
      <c r="C28" s="40">
        <f>B28/7</f>
        <v>10</v>
      </c>
      <c r="D28" s="37">
        <f>VLOOKUP(B28,Gauss!$B$1:$H$1100,7)</f>
        <v>7.567833054270935E-08</v>
      </c>
      <c r="E28" s="27">
        <f>C28*$C$12+$C$13</f>
        <v>2.8702680581133624</v>
      </c>
      <c r="F28" s="27">
        <f>-C28*$C$12+$C$14</f>
        <v>-0.8702680581133624</v>
      </c>
      <c r="G28" s="27">
        <f>0.25*(1-C28/$C$11)</f>
        <v>-2.8193677102516888</v>
      </c>
      <c r="H28" s="27">
        <f>IF(C28&lt;$C$9,IF(C28&lt;=$C$11,G28,E28),F28)</f>
        <v>-0.8702680581133624</v>
      </c>
      <c r="I28" s="40">
        <f>IF(H28&gt;0,H28/$C$34,0)</f>
        <v>0</v>
      </c>
      <c r="J28" s="42">
        <f>I28-D28</f>
        <v>-7.567833054270935E-08</v>
      </c>
      <c r="K28" s="43"/>
    </row>
    <row r="29" spans="9:10" ht="12.75">
      <c r="I29" s="41" t="s">
        <v>42</v>
      </c>
      <c r="J29" s="44">
        <f>AVERAGE(J19:J27)</f>
        <v>0.04097230398154625</v>
      </c>
    </row>
    <row r="31" spans="2:3" ht="12.75">
      <c r="B31" s="30" t="s">
        <v>94</v>
      </c>
      <c r="C31" s="30"/>
    </row>
    <row r="33" spans="2:10" ht="12.75">
      <c r="B33" s="37" t="s">
        <v>95</v>
      </c>
      <c r="C33" s="27">
        <f>MAX(H19:H28)</f>
        <v>0.999415358531381</v>
      </c>
      <c r="D33" s="38" t="s">
        <v>96</v>
      </c>
      <c r="E33" s="38"/>
      <c r="F33" s="38"/>
      <c r="G33" s="38"/>
      <c r="H33" s="38"/>
      <c r="I33" s="38"/>
      <c r="J33" s="38"/>
    </row>
    <row r="34" spans="2:10" ht="12.75">
      <c r="B34" s="37" t="s">
        <v>97</v>
      </c>
      <c r="C34" s="40">
        <f>C9*$C$12+$C$13</f>
        <v>1</v>
      </c>
      <c r="D34" s="38" t="s">
        <v>98</v>
      </c>
      <c r="E34" s="38"/>
      <c r="F34" s="38"/>
      <c r="G34" s="38"/>
      <c r="H34" s="38"/>
      <c r="I34" s="38"/>
      <c r="J34" s="38"/>
    </row>
    <row r="37" spans="2:3" ht="12.75">
      <c r="B37" s="30" t="s">
        <v>99</v>
      </c>
      <c r="C37" s="30"/>
    </row>
    <row r="38" spans="2:20" ht="12.75">
      <c r="B38" s="3" t="s">
        <v>100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2.75">
      <c r="B39" s="3" t="s">
        <v>101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2.75">
      <c r="B40" s="3" t="s">
        <v>102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2.75">
      <c r="B41" s="3" t="s">
        <v>103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2.75">
      <c r="B42" s="3" t="s">
        <v>104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2.75">
      <c r="B43" s="3" t="s">
        <v>105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2.75">
      <c r="B44" s="3" t="s">
        <v>106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2.75">
      <c r="B45" s="3" t="s">
        <v>107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</sheetData>
  <sheetProtection selectLockedCells="1" selectUnlockedCells="1"/>
  <mergeCells count="24">
    <mergeCell ref="B2:T2"/>
    <mergeCell ref="B3:T3"/>
    <mergeCell ref="B4:T4"/>
    <mergeCell ref="B5:T5"/>
    <mergeCell ref="B6:T6"/>
    <mergeCell ref="B7:T7"/>
    <mergeCell ref="D11:F11"/>
    <mergeCell ref="D12:F12"/>
    <mergeCell ref="D13:F13"/>
    <mergeCell ref="D14:F14"/>
    <mergeCell ref="C15:J15"/>
    <mergeCell ref="D16:F16"/>
    <mergeCell ref="B31:C31"/>
    <mergeCell ref="D33:J33"/>
    <mergeCell ref="D34:J34"/>
    <mergeCell ref="B37:C37"/>
    <mergeCell ref="B38:T38"/>
    <mergeCell ref="B39:T39"/>
    <mergeCell ref="B40:T40"/>
    <mergeCell ref="B41:T41"/>
    <mergeCell ref="B42:T42"/>
    <mergeCell ref="B43:T43"/>
    <mergeCell ref="B44:T44"/>
    <mergeCell ref="B45:T4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40"/>
  <sheetViews>
    <sheetView workbookViewId="0" topLeftCell="A1">
      <selection activeCell="B40" sqref="B40"/>
    </sheetView>
  </sheetViews>
  <sheetFormatPr defaultColWidth="9.140625" defaultRowHeight="12.75"/>
  <cols>
    <col min="1" max="1" width="9.140625" style="37" customWidth="1"/>
    <col min="2" max="2" width="12.00390625" style="37" customWidth="1"/>
    <col min="3" max="3" width="11.421875" style="37" customWidth="1"/>
    <col min="4" max="4" width="11.8515625" style="37" customWidth="1"/>
    <col min="5" max="6" width="9.140625" style="37" customWidth="1"/>
    <col min="7" max="7" width="10.28125" style="37" customWidth="1"/>
    <col min="8" max="8" width="9.140625" style="37" customWidth="1"/>
    <col min="9" max="9" width="13.00390625" style="37" customWidth="1"/>
    <col min="10" max="10" width="8.00390625" style="37" customWidth="1"/>
    <col min="11" max="16384" width="9.140625" style="37" customWidth="1"/>
  </cols>
  <sheetData>
    <row r="2" spans="2:20" ht="12.75">
      <c r="B2" s="3" t="s">
        <v>108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3" t="s">
        <v>109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2.75">
      <c r="B4" s="3" t="s">
        <v>110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2.75">
      <c r="B5" s="3" t="s">
        <v>111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2.75">
      <c r="B6" s="3" t="s">
        <v>112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2.75">
      <c r="B7" s="3" t="s">
        <v>113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9" spans="2:3" ht="12.75">
      <c r="B9" s="22" t="s">
        <v>114</v>
      </c>
      <c r="C9" s="24">
        <v>5.43</v>
      </c>
    </row>
    <row r="10" spans="2:3" ht="12.75">
      <c r="B10" s="22"/>
      <c r="C10" s="45"/>
    </row>
    <row r="11" spans="2:6" ht="12.75">
      <c r="B11" s="22" t="s">
        <v>44</v>
      </c>
      <c r="C11" s="37">
        <f>C9/4</f>
        <v>1.3575</v>
      </c>
      <c r="D11" s="38" t="s">
        <v>81</v>
      </c>
      <c r="E11" s="38"/>
      <c r="F11" s="38"/>
    </row>
    <row r="12" spans="2:6" ht="12.75">
      <c r="B12" s="22" t="s">
        <v>82</v>
      </c>
      <c r="C12" s="27">
        <f>4/(3*C9)</f>
        <v>0.24554941682013506</v>
      </c>
      <c r="D12" s="38" t="s">
        <v>83</v>
      </c>
      <c r="E12" s="38"/>
      <c r="F12" s="38"/>
    </row>
    <row r="13" spans="2:6" ht="12.75">
      <c r="B13" s="22" t="s">
        <v>84</v>
      </c>
      <c r="C13" s="27">
        <f>-1/3</f>
        <v>-0.3333333333333333</v>
      </c>
      <c r="D13" s="38" t="s">
        <v>85</v>
      </c>
      <c r="E13" s="38"/>
      <c r="F13" s="38"/>
    </row>
    <row r="14" spans="2:6" ht="12.75">
      <c r="B14" s="22" t="s">
        <v>86</v>
      </c>
      <c r="C14" s="27">
        <f>+7/3</f>
        <v>2.3333333333333335</v>
      </c>
      <c r="D14" s="38" t="s">
        <v>87</v>
      </c>
      <c r="E14" s="38"/>
      <c r="F14" s="38"/>
    </row>
    <row r="15" spans="2:10" ht="12.75">
      <c r="B15" s="22" t="s">
        <v>73</v>
      </c>
      <c r="C15" s="39" t="s">
        <v>88</v>
      </c>
      <c r="D15" s="39"/>
      <c r="E15" s="39"/>
      <c r="F15" s="39"/>
      <c r="G15" s="39"/>
      <c r="H15" s="39"/>
      <c r="I15" s="39"/>
      <c r="J15" s="39"/>
    </row>
    <row r="16" spans="2:6" ht="12.75">
      <c r="B16" s="22"/>
      <c r="C16" s="27"/>
      <c r="D16" s="38"/>
      <c r="E16" s="38"/>
      <c r="F16" s="38"/>
    </row>
    <row r="18" spans="2:11" ht="12.75">
      <c r="B18" s="22" t="s">
        <v>89</v>
      </c>
      <c r="C18" s="22" t="s">
        <v>90</v>
      </c>
      <c r="D18" s="22" t="s">
        <v>91</v>
      </c>
      <c r="E18" s="22" t="s">
        <v>48</v>
      </c>
      <c r="F18" s="22" t="s">
        <v>49</v>
      </c>
      <c r="G18" s="22" t="s">
        <v>73</v>
      </c>
      <c r="H18" s="22" t="s">
        <v>50</v>
      </c>
      <c r="I18" s="22" t="s">
        <v>92</v>
      </c>
      <c r="J18" s="22" t="s">
        <v>93</v>
      </c>
      <c r="K18" s="22"/>
    </row>
    <row r="19" spans="2:11" ht="12.75">
      <c r="B19" s="37">
        <v>0</v>
      </c>
      <c r="C19" s="40">
        <f>B19/7</f>
        <v>0</v>
      </c>
      <c r="D19" s="41">
        <v>0.24</v>
      </c>
      <c r="E19" s="27">
        <f>C19*$C$12+$C$13</f>
        <v>-0.3333333333333333</v>
      </c>
      <c r="F19" s="27">
        <f>-C19*$C$12+$C$14</f>
        <v>2.3333333333333335</v>
      </c>
      <c r="G19" s="27">
        <f>0.25*(1-C19/$C$11)</f>
        <v>0.25</v>
      </c>
      <c r="H19" s="27">
        <f>IF(C19&lt;$C$9,IF(C19&lt;=$C$11,G19,E19),F19)</f>
        <v>0.25</v>
      </c>
      <c r="I19" s="40">
        <f>IF(H19&gt;0,H19/$C$34,0)</f>
        <v>0.25</v>
      </c>
      <c r="J19" s="42">
        <f>I19-D19</f>
        <v>0.010000000000000009</v>
      </c>
      <c r="K19" s="43"/>
    </row>
    <row r="20" spans="2:11" ht="12.75">
      <c r="B20" s="37">
        <v>5</v>
      </c>
      <c r="C20" s="40">
        <f>B20/7</f>
        <v>0.7142857142857143</v>
      </c>
      <c r="D20" s="37">
        <f>VLOOKUP(B20,Gauss!$B$1:$H$1100,7)</f>
        <v>8.259729683412422E-09</v>
      </c>
      <c r="E20" s="27">
        <f>C20*$C$12+$C$13</f>
        <v>-0.15794089274752254</v>
      </c>
      <c r="F20" s="27">
        <f>-C20*$C$12+$C$14</f>
        <v>2.1579408927475225</v>
      </c>
      <c r="G20" s="27">
        <f>0.25*(1-C20/$C$11)</f>
        <v>0.11845566956064194</v>
      </c>
      <c r="H20" s="27">
        <f>IF(C20&lt;$C$9,IF(C20&lt;=$C$11,G20,E20),F20)</f>
        <v>0.11845566956064194</v>
      </c>
      <c r="I20" s="40">
        <f>IF(H20&gt;0,H20/$C$34,0)</f>
        <v>0.11845566956064194</v>
      </c>
      <c r="J20" s="42">
        <f>I20-D20</f>
        <v>0.11845566130091226</v>
      </c>
      <c r="K20" s="43"/>
    </row>
    <row r="21" spans="2:11" ht="12.75">
      <c r="B21" s="37">
        <v>10</v>
      </c>
      <c r="C21" s="40">
        <f>B21/7</f>
        <v>1.4285714285714286</v>
      </c>
      <c r="D21" s="37">
        <f>VLOOKUP(B21,Gauss!$B$1:$H$1100,7)</f>
        <v>1.4073868158378812E-06</v>
      </c>
      <c r="E21" s="27">
        <f>C21*$C$12+$C$13</f>
        <v>0.01745154783828823</v>
      </c>
      <c r="F21" s="27">
        <f>-C21*$C$12+$C$14</f>
        <v>1.982548452161712</v>
      </c>
      <c r="G21" s="27">
        <f>0.25*(1-C21/$C$11)</f>
        <v>-0.01308866087871613</v>
      </c>
      <c r="H21" s="27">
        <f>IF(C21&lt;$C$9,IF(C21&lt;=$C$11,G21,E21),F21)</f>
        <v>0.01745154783828823</v>
      </c>
      <c r="I21" s="40">
        <f>IF(H21&gt;0,H21/$C$34,0)</f>
        <v>0.01745154783828823</v>
      </c>
      <c r="J21" s="42">
        <f>I21-D21</f>
        <v>0.01745014045147239</v>
      </c>
      <c r="K21" s="43"/>
    </row>
    <row r="22" spans="2:11" ht="12.75">
      <c r="B22" s="37">
        <v>20</v>
      </c>
      <c r="C22" s="40">
        <f>B22/7</f>
        <v>2.857142857142857</v>
      </c>
      <c r="D22" s="37">
        <f>VLOOKUP(B22,Gauss!$B$1:$H$1100,7)</f>
        <v>0.0034086716122490274</v>
      </c>
      <c r="E22" s="27">
        <f>C22*$C$12+$C$13</f>
        <v>0.36823642900990977</v>
      </c>
      <c r="F22" s="27">
        <f>-C22*$C$12+$C$14</f>
        <v>1.6317635709900904</v>
      </c>
      <c r="G22" s="27">
        <f>0.25*(1-C22/$C$11)</f>
        <v>-0.27617732175743226</v>
      </c>
      <c r="H22" s="27">
        <f>IF(C22&lt;$C$9,IF(C22&lt;=$C$11,G22,E22),F22)</f>
        <v>0.36823642900990977</v>
      </c>
      <c r="I22" s="40">
        <f>IF(H22&gt;0,H22/$C$34,0)</f>
        <v>0.36823642900990977</v>
      </c>
      <c r="J22" s="42">
        <f>I22-D22</f>
        <v>0.36482775739766077</v>
      </c>
      <c r="K22" s="43"/>
    </row>
    <row r="23" spans="2:11" ht="12.75">
      <c r="B23" s="37">
        <v>30</v>
      </c>
      <c r="C23" s="40">
        <f>B23/7</f>
        <v>4.285714285714286</v>
      </c>
      <c r="D23" s="37">
        <f>VLOOKUP(B23,Gauss!$B$1:$H$1100,7)</f>
        <v>0.3009253073103046</v>
      </c>
      <c r="E23" s="27">
        <f>C23*$C$12+$C$13</f>
        <v>0.7190213101815313</v>
      </c>
      <c r="F23" s="27">
        <f>-C23*$C$12+$C$14</f>
        <v>1.280978689818469</v>
      </c>
      <c r="G23" s="27">
        <f>0.25*(1-C23/$C$11)</f>
        <v>-0.5392659826361484</v>
      </c>
      <c r="H23" s="27">
        <f>IF(C23&lt;$C$9,IF(C23&lt;=$C$11,G23,E23),F23)</f>
        <v>0.7190213101815313</v>
      </c>
      <c r="I23" s="40">
        <f>IF(H23&gt;0,H23/$C$34,0)</f>
        <v>0.7190213101815313</v>
      </c>
      <c r="J23" s="42">
        <f>I23-D23</f>
        <v>0.41809600287122667</v>
      </c>
      <c r="K23" s="43"/>
    </row>
    <row r="24" spans="2:11" ht="12.75">
      <c r="B24" s="37">
        <v>38</v>
      </c>
      <c r="C24" s="40">
        <f>B24/7</f>
        <v>5.428571428571429</v>
      </c>
      <c r="D24" s="37">
        <f>VLOOKUP(B24,Gauss!$B$1:$H$1100,7)</f>
        <v>0.9990400379426054</v>
      </c>
      <c r="E24" s="27">
        <f>C24*$C$12+$C$13</f>
        <v>0.9996492151188285</v>
      </c>
      <c r="F24" s="27">
        <f>-C24*$C$12+$C$14</f>
        <v>1.0003507848811717</v>
      </c>
      <c r="G24" s="27">
        <f>0.25*(1-C24/$C$11)</f>
        <v>-0.7497369113391213</v>
      </c>
      <c r="H24" s="27">
        <f>IF(C24&lt;$C$9,IF(C24&lt;=$C$11,G24,E24),F24)</f>
        <v>0.9996492151188285</v>
      </c>
      <c r="I24" s="40">
        <f>IF(H24&gt;0,H24/$C$34,0)</f>
        <v>0.9996492151188285</v>
      </c>
      <c r="J24" s="42">
        <f>I24-D24</f>
        <v>0.000609177176223108</v>
      </c>
      <c r="K24" s="43"/>
    </row>
    <row r="25" spans="2:11" ht="12.75">
      <c r="B25" s="37">
        <v>40</v>
      </c>
      <c r="C25" s="40">
        <f>B25/7</f>
        <v>5.714285714285714</v>
      </c>
      <c r="D25" s="37">
        <f>VLOOKUP(B25,Gauss!$B$1:$H$1100,7)</f>
        <v>0.9683539425866006</v>
      </c>
      <c r="E25" s="27">
        <f>C25*$C$12+$C$13</f>
        <v>1.069806191353153</v>
      </c>
      <c r="F25" s="27">
        <f>-C25*$C$12+$C$14</f>
        <v>0.9301938086468473</v>
      </c>
      <c r="G25" s="27">
        <f>0.25*(1-C25/$C$11)</f>
        <v>-0.8023546435148645</v>
      </c>
      <c r="H25" s="27">
        <f>IF(C25&lt;$C$9,IF(C25&lt;=$C$11,G25,E25),F25)</f>
        <v>0.9301938086468473</v>
      </c>
      <c r="I25" s="40">
        <f>IF(H25&gt;0,H25/$C$34,0)</f>
        <v>0.9301938086468473</v>
      </c>
      <c r="J25" s="42">
        <f>I25-D25</f>
        <v>-0.03816013393975326</v>
      </c>
      <c r="K25" s="43"/>
    </row>
    <row r="26" spans="2:11" ht="12.75">
      <c r="B26" s="37">
        <v>50</v>
      </c>
      <c r="C26" s="40">
        <f>B26/7</f>
        <v>7.142857142857143</v>
      </c>
      <c r="D26" s="37">
        <f>VLOOKUP(B26,Gauss!$B$1:$H$1100,7)</f>
        <v>0.11358249410920657</v>
      </c>
      <c r="E26" s="27">
        <f>C26*$C$12+$C$13</f>
        <v>1.4205910725247743</v>
      </c>
      <c r="F26" s="27">
        <f>-C26*$C$12+$C$14</f>
        <v>0.5794089274752259</v>
      </c>
      <c r="G26" s="27">
        <f>0.25*(1-C26/$C$11)</f>
        <v>-1.0654433043935807</v>
      </c>
      <c r="H26" s="27">
        <f>IF(C26&lt;$C$9,IF(C26&lt;=$C$11,G26,E26),F26)</f>
        <v>0.5794089274752259</v>
      </c>
      <c r="I26" s="40">
        <f>IF(H26&gt;0,H26/$C$34,0)</f>
        <v>0.5794089274752259</v>
      </c>
      <c r="J26" s="42">
        <f>I26-D26</f>
        <v>0.4658264333660193</v>
      </c>
      <c r="K26" s="43"/>
    </row>
    <row r="27" spans="2:11" ht="12.75">
      <c r="B27" s="37">
        <v>60</v>
      </c>
      <c r="C27" s="40">
        <f>B27/7</f>
        <v>8.571428571428571</v>
      </c>
      <c r="D27" s="37">
        <f>VLOOKUP(B27,Gauss!$B$1:$H$1100,7)</f>
        <v>0.00048561326369618444</v>
      </c>
      <c r="E27" s="27">
        <f>C27*$C$12+$C$13</f>
        <v>1.7713759536963958</v>
      </c>
      <c r="F27" s="27">
        <f>-C27*$C$12+$C$14</f>
        <v>0.22862404630360444</v>
      </c>
      <c r="G27" s="27">
        <f>0.25*(1-C27/$C$11)</f>
        <v>-1.3285319652722969</v>
      </c>
      <c r="H27" s="27">
        <f>IF(C27&lt;$C$9,IF(C27&lt;=$C$11,G27,E27),F27)</f>
        <v>0.22862404630360444</v>
      </c>
      <c r="I27" s="40">
        <f>IF(H27&gt;0,H27/$C$34,0)</f>
        <v>0.22862404630360444</v>
      </c>
      <c r="J27" s="42">
        <f>I27-D27</f>
        <v>0.22813843303990827</v>
      </c>
      <c r="K27" s="43"/>
    </row>
    <row r="28" spans="2:11" ht="12.75">
      <c r="B28" s="37">
        <v>70</v>
      </c>
      <c r="C28" s="40">
        <f>B28/7</f>
        <v>10</v>
      </c>
      <c r="D28" s="37">
        <f>VLOOKUP(B28,Gauss!$B$1:$H$1100,7)</f>
        <v>7.567833054270935E-08</v>
      </c>
      <c r="E28" s="27">
        <f>C28*$C$12+$C$13</f>
        <v>2.122160834868017</v>
      </c>
      <c r="F28" s="27">
        <f>-C28*$C$12+$C$14</f>
        <v>-0.12216083486801699</v>
      </c>
      <c r="G28" s="27">
        <f>0.25*(1-C28/$C$11)</f>
        <v>-1.591620626151013</v>
      </c>
      <c r="H28" s="27">
        <f>IF(C28&lt;$C$9,IF(C28&lt;=$C$11,G28,E28),F28)</f>
        <v>-0.12216083486801699</v>
      </c>
      <c r="I28" s="40">
        <f>IF(H28&gt;0,H28/$C$34,0)</f>
        <v>0</v>
      </c>
      <c r="J28" s="42">
        <f>I28-D28</f>
        <v>-7.567833054270935E-08</v>
      </c>
      <c r="K28" s="43"/>
    </row>
    <row r="29" spans="9:10" ht="12.75">
      <c r="I29" s="41" t="s">
        <v>42</v>
      </c>
      <c r="J29" s="44">
        <f>AVERAGE(J19:J27)</f>
        <v>0.1761381635181855</v>
      </c>
    </row>
    <row r="31" spans="2:3" ht="12.75">
      <c r="B31" s="30" t="s">
        <v>94</v>
      </c>
      <c r="C31" s="30"/>
    </row>
    <row r="33" spans="2:10" ht="12.75">
      <c r="B33" s="37" t="s">
        <v>95</v>
      </c>
      <c r="C33" s="27">
        <f>MAX(H19:H27)</f>
        <v>0.9996492151188285</v>
      </c>
      <c r="D33" s="38" t="s">
        <v>96</v>
      </c>
      <c r="E33" s="38"/>
      <c r="F33" s="38"/>
      <c r="G33" s="38"/>
      <c r="H33" s="38"/>
      <c r="I33" s="38"/>
      <c r="J33" s="38"/>
    </row>
    <row r="34" spans="2:10" ht="12.75">
      <c r="B34" s="37" t="s">
        <v>97</v>
      </c>
      <c r="C34" s="40">
        <f>C9*$C$12+$C$13</f>
        <v>1</v>
      </c>
      <c r="D34" s="38" t="s">
        <v>98</v>
      </c>
      <c r="E34" s="38"/>
      <c r="F34" s="38"/>
      <c r="G34" s="38"/>
      <c r="H34" s="38"/>
      <c r="I34" s="38"/>
      <c r="J34" s="38"/>
    </row>
    <row r="37" spans="2:3" ht="12.75">
      <c r="B37" s="30" t="s">
        <v>115</v>
      </c>
      <c r="C37" s="30"/>
    </row>
    <row r="38" spans="2:20" ht="12.75">
      <c r="B38" s="3" t="s">
        <v>116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2.75">
      <c r="B39" s="3" t="s">
        <v>117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2.75">
      <c r="B40" s="3" t="s">
        <v>118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</sheetData>
  <sheetProtection selectLockedCells="1" selectUnlockedCells="1"/>
  <mergeCells count="19">
    <mergeCell ref="B2:T2"/>
    <mergeCell ref="B3:T3"/>
    <mergeCell ref="B4:T4"/>
    <mergeCell ref="B5:T5"/>
    <mergeCell ref="B6:T6"/>
    <mergeCell ref="B7:T7"/>
    <mergeCell ref="D11:F11"/>
    <mergeCell ref="D12:F12"/>
    <mergeCell ref="D13:F13"/>
    <mergeCell ref="D14:F14"/>
    <mergeCell ref="C15:J15"/>
    <mergeCell ref="D16:F16"/>
    <mergeCell ref="B31:C31"/>
    <mergeCell ref="D33:J33"/>
    <mergeCell ref="D34:J34"/>
    <mergeCell ref="B37:C37"/>
    <mergeCell ref="B38:T38"/>
    <mergeCell ref="B39:T39"/>
    <mergeCell ref="B40:T4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 Adriani</cp:lastModifiedBy>
  <dcterms:modified xsi:type="dcterms:W3CDTF">2018-04-11T19:38:24Z</dcterms:modified>
  <cp:category/>
  <cp:version/>
  <cp:contentType/>
  <cp:contentStatus/>
  <cp:revision>37</cp:revision>
</cp:coreProperties>
</file>