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ctual" sheetId="1" r:id="rId1"/>
    <sheet name="Before" sheetId="2" r:id="rId2"/>
  </sheets>
  <definedNames/>
  <calcPr fullCalcOnLoad="1"/>
</workbook>
</file>

<file path=xl/comments1.xml><?xml version="1.0" encoding="utf-8"?>
<comments xmlns="http://schemas.openxmlformats.org/spreadsheetml/2006/main">
  <authors>
    <author>Stefano Adriani</author>
  </authors>
  <commentList>
    <comment ref="Y6" authorId="0">
      <text>
        <r>
          <rPr>
            <b/>
            <sz val="8"/>
            <rFont val="Tahoma"/>
            <family val="0"/>
          </rPr>
          <t>Number of dead (historical)</t>
        </r>
      </text>
    </comment>
    <comment ref="Y7" authorId="0">
      <text>
        <r>
          <rPr>
            <b/>
            <sz val="8"/>
            <rFont val="Tahoma"/>
            <family val="0"/>
          </rPr>
          <t>Casualties (my extimation)</t>
        </r>
      </text>
    </comment>
  </commentList>
</comments>
</file>

<file path=xl/comments2.xml><?xml version="1.0" encoding="utf-8"?>
<comments xmlns="http://schemas.openxmlformats.org/spreadsheetml/2006/main">
  <authors>
    <author>Stefano Adriani</author>
  </authors>
  <commentList>
    <comment ref="Y6" authorId="0">
      <text>
        <r>
          <rPr>
            <b/>
            <sz val="8"/>
            <rFont val="Tahoma"/>
            <family val="0"/>
          </rPr>
          <t>Number of dead (historical)</t>
        </r>
      </text>
    </comment>
    <comment ref="Y7" authorId="0">
      <text>
        <r>
          <rPr>
            <b/>
            <sz val="8"/>
            <rFont val="Tahoma"/>
            <family val="0"/>
          </rPr>
          <t>Casualties (my extimation)</t>
        </r>
      </text>
    </comment>
  </commentList>
</comments>
</file>

<file path=xl/sharedStrings.xml><?xml version="1.0" encoding="utf-8"?>
<sst xmlns="http://schemas.openxmlformats.org/spreadsheetml/2006/main" count="303" uniqueCount="125">
  <si>
    <t>I° Corpo</t>
  </si>
  <si>
    <t>1° Divisione</t>
  </si>
  <si>
    <t>Cooke</t>
  </si>
  <si>
    <t>1° Brigata</t>
  </si>
  <si>
    <t>2° Brigata</t>
  </si>
  <si>
    <t>Clinton</t>
  </si>
  <si>
    <t>3° Brigata</t>
  </si>
  <si>
    <t>2° Divisione</t>
  </si>
  <si>
    <t>Adam</t>
  </si>
  <si>
    <t>3° Hannover</t>
  </si>
  <si>
    <t>Halkett</t>
  </si>
  <si>
    <t>1° King's</t>
  </si>
  <si>
    <t>Plat</t>
  </si>
  <si>
    <t>3° Divisione</t>
  </si>
  <si>
    <t>Alten</t>
  </si>
  <si>
    <t>5° Brigata</t>
  </si>
  <si>
    <t>2° King's</t>
  </si>
  <si>
    <t>Ompteda</t>
  </si>
  <si>
    <t>1° Hannover</t>
  </si>
  <si>
    <t>Kielmansegge</t>
  </si>
  <si>
    <t>Colville</t>
  </si>
  <si>
    <t>4° Brigata</t>
  </si>
  <si>
    <t>6° Brigata</t>
  </si>
  <si>
    <t>Mitchell</t>
  </si>
  <si>
    <t>Johnstone</t>
  </si>
  <si>
    <t>6° Hannover</t>
  </si>
  <si>
    <t>Byng</t>
  </si>
  <si>
    <t>2° Divisione NL</t>
  </si>
  <si>
    <t>Bijlandt</t>
  </si>
  <si>
    <t>Weimar</t>
  </si>
  <si>
    <t>3° Divisione NL</t>
  </si>
  <si>
    <t>Chassè</t>
  </si>
  <si>
    <t>II° Corpo</t>
  </si>
  <si>
    <t>Hill</t>
  </si>
  <si>
    <t>Cavalleria</t>
  </si>
  <si>
    <t>Uxbridge</t>
  </si>
  <si>
    <t>Riserva</t>
  </si>
  <si>
    <t>Picton</t>
  </si>
  <si>
    <t>Nr.</t>
  </si>
  <si>
    <t>Com.te</t>
  </si>
  <si>
    <t>D'orange</t>
  </si>
  <si>
    <t>Detmers</t>
  </si>
  <si>
    <t>Halkett K.C.B.</t>
  </si>
  <si>
    <t>Lyon K.C.B.</t>
  </si>
  <si>
    <t>1° Divisione NL</t>
  </si>
  <si>
    <t>Stedmann</t>
  </si>
  <si>
    <t>d'Hauw</t>
  </si>
  <si>
    <t>d'Aubreme</t>
  </si>
  <si>
    <t>Eerens</t>
  </si>
  <si>
    <t>Indian Brigade</t>
  </si>
  <si>
    <t>Anthing</t>
  </si>
  <si>
    <t>5° Divisione</t>
  </si>
  <si>
    <t>8° Brigata</t>
  </si>
  <si>
    <t>9° Brigata</t>
  </si>
  <si>
    <t>5° Hannover</t>
  </si>
  <si>
    <t>Kempt</t>
  </si>
  <si>
    <t>Pack</t>
  </si>
  <si>
    <t>Vincke</t>
  </si>
  <si>
    <t>6° Divisione</t>
  </si>
  <si>
    <t>Cole</t>
  </si>
  <si>
    <t>10° Brigata</t>
  </si>
  <si>
    <t>4° Hannover</t>
  </si>
  <si>
    <t>Best</t>
  </si>
  <si>
    <t>Riserva Art.</t>
  </si>
  <si>
    <t>Drummond</t>
  </si>
  <si>
    <t>7° Divisione</t>
  </si>
  <si>
    <t>McKenzie</t>
  </si>
  <si>
    <t>7° Brigata</t>
  </si>
  <si>
    <t>Decken</t>
  </si>
  <si>
    <t>Bennigsen</t>
  </si>
  <si>
    <t>Bealieu</t>
  </si>
  <si>
    <t>Bodecken</t>
  </si>
  <si>
    <t>Wissel</t>
  </si>
  <si>
    <t>Black Legion</t>
  </si>
  <si>
    <t>Brunswick</t>
  </si>
  <si>
    <t>Buttlar</t>
  </si>
  <si>
    <t>Specht</t>
  </si>
  <si>
    <t>Artig.</t>
  </si>
  <si>
    <t>Totali:</t>
  </si>
  <si>
    <t>4° Divisione</t>
  </si>
  <si>
    <t>Kruse</t>
  </si>
  <si>
    <t>HALLE</t>
  </si>
  <si>
    <t>…</t>
  </si>
  <si>
    <t>Rif.</t>
  </si>
  <si>
    <t>Maitland</t>
  </si>
  <si>
    <t>Hannoveriani</t>
  </si>
  <si>
    <t>Reg. Nassau</t>
  </si>
  <si>
    <t>Perponcher</t>
  </si>
  <si>
    <t>Idem</t>
  </si>
  <si>
    <t>(una parte)</t>
  </si>
  <si>
    <t>www.napoleonic-literature</t>
  </si>
  <si>
    <t>www.napoleonistyka.atspace</t>
  </si>
  <si>
    <t>Caval.</t>
  </si>
  <si>
    <t>Foot</t>
  </si>
  <si>
    <t>Men</t>
  </si>
  <si>
    <t>General</t>
  </si>
  <si>
    <t>Corp</t>
  </si>
  <si>
    <t>Division</t>
  </si>
  <si>
    <t>(subset)</t>
  </si>
  <si>
    <t>Gun</t>
  </si>
  <si>
    <t>Cav.</t>
  </si>
  <si>
    <t>Initial</t>
  </si>
  <si>
    <t>Quatre-Bras (1)</t>
  </si>
  <si>
    <t>Quatre-Bras (2)</t>
  </si>
  <si>
    <t>At Waterloo</t>
  </si>
  <si>
    <t>18th June</t>
  </si>
  <si>
    <t>Source:</t>
  </si>
  <si>
    <t>Brigate (average)</t>
  </si>
  <si>
    <t>Check</t>
  </si>
  <si>
    <t>Battery (average)</t>
  </si>
  <si>
    <t>H. Halkett</t>
  </si>
  <si>
    <t>Lambert</t>
  </si>
  <si>
    <t>Br. Nassau</t>
  </si>
  <si>
    <t>Somerset</t>
  </si>
  <si>
    <t>Ponsonby</t>
  </si>
  <si>
    <t>Dornberg</t>
  </si>
  <si>
    <t>Vandeleur</t>
  </si>
  <si>
    <t>Grant</t>
  </si>
  <si>
    <t>Vivian</t>
  </si>
  <si>
    <t>Arentschildt</t>
  </si>
  <si>
    <t>Collaert</t>
  </si>
  <si>
    <t>Cav. Pes.</t>
  </si>
  <si>
    <t>Tripp</t>
  </si>
  <si>
    <t>Ghigny</t>
  </si>
  <si>
    <t>Merlen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</si>
</sst>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10"/>
      </diagonal>
    </border>
    <border diagonalUp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>
        <color indexed="10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8"/>
  <sheetViews>
    <sheetView tabSelected="1" workbookViewId="0" topLeftCell="C1">
      <pane ySplit="12" topLeftCell="BM16" activePane="bottomLeft" state="frozen"/>
      <selection pane="topLeft" activeCell="A1" sqref="A1"/>
      <selection pane="bottomLeft" activeCell="AC20" sqref="AC20"/>
    </sheetView>
  </sheetViews>
  <sheetFormatPr defaultColWidth="9.140625" defaultRowHeight="12.75" outlineLevelCol="1"/>
  <cols>
    <col min="1" max="1" width="3.8515625" style="0" customWidth="1"/>
    <col min="2" max="2" width="13.421875" style="0" bestFit="1" customWidth="1"/>
    <col min="3" max="3" width="10.421875" style="0" bestFit="1" customWidth="1"/>
    <col min="4" max="4" width="4.00390625" style="0" bestFit="1" customWidth="1"/>
    <col min="5" max="6" width="3.00390625" style="0" bestFit="1" customWidth="1"/>
    <col min="7" max="7" width="6.57421875" style="3" bestFit="1" customWidth="1"/>
    <col min="8" max="8" width="9.8515625" style="3" hidden="1" customWidth="1" outlineLevel="1"/>
    <col min="9" max="9" width="9.28125" style="3" hidden="1" customWidth="1" outlineLevel="1"/>
    <col min="10" max="10" width="5.421875" style="3" hidden="1" customWidth="1" outlineLevel="1"/>
    <col min="11" max="11" width="10.7109375" style="0" hidden="1" customWidth="1" outlineLevel="1"/>
    <col min="12" max="12" width="11.7109375" style="0" hidden="1" customWidth="1" outlineLevel="1"/>
    <col min="13" max="13" width="5.421875" style="0" hidden="1" customWidth="1" outlineLevel="1"/>
    <col min="14" max="14" width="10.7109375" style="0" hidden="1" customWidth="1" outlineLevel="1"/>
    <col min="15" max="15" width="12.57421875" style="0" hidden="1" customWidth="1" outlineLevel="1"/>
    <col min="16" max="16" width="5.00390625" style="0" hidden="1" customWidth="1" outlineLevel="1"/>
    <col min="17" max="18" width="9.00390625" style="0" hidden="1" customWidth="1" outlineLevel="1"/>
    <col min="19" max="19" width="5.00390625" style="0" hidden="1" customWidth="1" outlineLevel="1"/>
    <col min="20" max="20" width="6.57421875" style="0" bestFit="1" customWidth="1" collapsed="1"/>
    <col min="21" max="21" width="5.8515625" style="3" bestFit="1" customWidth="1"/>
    <col min="22" max="22" width="4.7109375" style="3" bestFit="1" customWidth="1"/>
    <col min="23" max="23" width="6.7109375" style="3" bestFit="1" customWidth="1"/>
    <col min="24" max="24" width="3.7109375" style="0" customWidth="1"/>
    <col min="25" max="25" width="15.57421875" style="0" bestFit="1" customWidth="1"/>
    <col min="26" max="27" width="3.00390625" style="0" bestFit="1" customWidth="1"/>
    <col min="28" max="28" width="6.57421875" style="3" bestFit="1" customWidth="1"/>
    <col min="29" max="29" width="6.57421875" style="0" bestFit="1" customWidth="1"/>
    <col min="30" max="30" width="5.8515625" style="0" bestFit="1" customWidth="1"/>
    <col min="31" max="31" width="4.7109375" style="0" bestFit="1" customWidth="1"/>
    <col min="32" max="32" width="6.57421875" style="0" bestFit="1" customWidth="1"/>
  </cols>
  <sheetData>
    <row r="1" ht="12.75"/>
    <row r="2" spans="2:7" ht="12.75">
      <c r="B2" s="17" t="s">
        <v>106</v>
      </c>
      <c r="C2" s="39" t="s">
        <v>91</v>
      </c>
      <c r="D2" s="39"/>
      <c r="E2" s="39"/>
      <c r="F2" s="39"/>
      <c r="G2" s="39"/>
    </row>
    <row r="3" ht="13.5" thickBot="1"/>
    <row r="4" spans="2:32" ht="12" customHeight="1" thickBot="1">
      <c r="B4" s="2" t="s">
        <v>96</v>
      </c>
      <c r="C4" s="2" t="s">
        <v>95</v>
      </c>
      <c r="D4" s="2" t="s">
        <v>83</v>
      </c>
      <c r="E4" s="19"/>
      <c r="F4" s="20"/>
      <c r="G4" s="6" t="s">
        <v>94</v>
      </c>
      <c r="H4" s="15"/>
      <c r="I4" s="15"/>
      <c r="J4" s="15"/>
      <c r="K4" s="32"/>
      <c r="L4" s="32"/>
      <c r="M4" s="32"/>
      <c r="N4" s="32"/>
      <c r="O4" s="32"/>
      <c r="P4" s="32"/>
      <c r="Q4" s="32"/>
      <c r="R4" s="32"/>
      <c r="S4" s="32"/>
      <c r="T4" s="18" t="s">
        <v>93</v>
      </c>
      <c r="U4" s="6" t="s">
        <v>77</v>
      </c>
      <c r="V4" s="6" t="s">
        <v>99</v>
      </c>
      <c r="W4" s="6" t="s">
        <v>92</v>
      </c>
      <c r="X4" s="14"/>
      <c r="Z4" s="19"/>
      <c r="AA4" s="20"/>
      <c r="AB4" s="6" t="s">
        <v>94</v>
      </c>
      <c r="AC4" s="6" t="s">
        <v>93</v>
      </c>
      <c r="AD4" s="2" t="s">
        <v>77</v>
      </c>
      <c r="AE4" s="2" t="s">
        <v>99</v>
      </c>
      <c r="AF4" s="6" t="s">
        <v>100</v>
      </c>
    </row>
    <row r="5" spans="2:32" ht="12.75">
      <c r="B5" t="s">
        <v>0</v>
      </c>
      <c r="C5" t="s">
        <v>40</v>
      </c>
      <c r="D5" s="3">
        <v>1</v>
      </c>
      <c r="E5" s="3">
        <f>SUMIF($D$13:$D$53,D5,$E$13:$E$53)</f>
        <v>9</v>
      </c>
      <c r="F5" s="3">
        <f>SUMIF($D$13:$D$53,D5,$F$13:$F$53)</f>
        <v>0</v>
      </c>
      <c r="G5" s="3">
        <f>T5+U5+W5</f>
        <v>27123</v>
      </c>
      <c r="T5" s="3">
        <f>SUMIF($D$13:$D$53,D5,$G$13:$G$53)-U5-W5</f>
        <v>25533</v>
      </c>
      <c r="U5" s="3">
        <f>SUMIF($D$13:$D$53,D5,$U$13:$U$53)</f>
        <v>1590</v>
      </c>
      <c r="V5" s="3">
        <f>SUMIF($D$13:$D$53,D5,$V$13:$V$53)</f>
        <v>50</v>
      </c>
      <c r="W5" s="3">
        <f>SUMIF($D$13:$D$53,D5,$W$13:$W$53)</f>
        <v>0</v>
      </c>
      <c r="X5" s="15"/>
      <c r="Y5" s="21" t="s">
        <v>101</v>
      </c>
      <c r="Z5" s="22">
        <f>E10</f>
        <v>26</v>
      </c>
      <c r="AA5" s="22">
        <f>F10</f>
        <v>10</v>
      </c>
      <c r="AB5" s="22">
        <f>G10</f>
        <v>87633</v>
      </c>
      <c r="AC5" s="22">
        <f>T10</f>
        <v>68015</v>
      </c>
      <c r="AD5" s="22">
        <f>U10</f>
        <v>6149</v>
      </c>
      <c r="AE5" s="22">
        <f>V10</f>
        <v>178</v>
      </c>
      <c r="AF5" s="22">
        <f>W10</f>
        <v>13469</v>
      </c>
    </row>
    <row r="6" spans="2:32" ht="12.75">
      <c r="B6" t="s">
        <v>32</v>
      </c>
      <c r="C6" t="s">
        <v>33</v>
      </c>
      <c r="D6">
        <v>2</v>
      </c>
      <c r="E6" s="3">
        <f>SUMIF($D$13:$D$53,D6,$E$13:$E$53)</f>
        <v>4</v>
      </c>
      <c r="F6" s="3">
        <f>SUMIF($D$13:$D$53,D6,$F$13:$F$53)</f>
        <v>0</v>
      </c>
      <c r="G6" s="3">
        <f>T6+U6+W6</f>
        <v>9999</v>
      </c>
      <c r="T6" s="3">
        <f>SUMIF($D$13:$D$53,D6,$G$13:$G$53)-U6-W6</f>
        <v>9319</v>
      </c>
      <c r="U6" s="3">
        <f>SUMIF($D$13:$D$53,D6,$U$13:$U$53)</f>
        <v>680</v>
      </c>
      <c r="V6" s="3">
        <f>SUMIF($D$13:$D$53,D6,$V$13:$V$53)</f>
        <v>18</v>
      </c>
      <c r="W6" s="3">
        <f>SUMIF($D$13:$D$53,D6,$W$13:$W$53)</f>
        <v>0</v>
      </c>
      <c r="X6" s="15"/>
      <c r="Y6" s="21" t="s">
        <v>102</v>
      </c>
      <c r="Z6" s="29">
        <v>0</v>
      </c>
      <c r="AA6" s="29">
        <v>0</v>
      </c>
      <c r="AB6" s="29">
        <v>-4800</v>
      </c>
      <c r="AC6" s="34">
        <v>-3800</v>
      </c>
      <c r="AD6" s="34">
        <v>0</v>
      </c>
      <c r="AE6" s="15">
        <v>0</v>
      </c>
      <c r="AF6" s="34">
        <v>-1000</v>
      </c>
    </row>
    <row r="7" spans="2:32" ht="12.75">
      <c r="B7" t="s">
        <v>36</v>
      </c>
      <c r="C7" t="s">
        <v>37</v>
      </c>
      <c r="D7">
        <v>3</v>
      </c>
      <c r="E7" s="3">
        <f>SUMIF($D$13:$D$53,D7,$E$13:$E$53)</f>
        <v>8</v>
      </c>
      <c r="F7" s="3">
        <f>SUMIF($D$13:$D$53,D7,$F$13:$F$53)</f>
        <v>0</v>
      </c>
      <c r="G7" s="3">
        <f>T7+U7+W7</f>
        <v>20967</v>
      </c>
      <c r="T7" s="3">
        <f>SUMIF($D$13:$D$53,D7,$G$13:$G$53)-U7-W7</f>
        <v>17878</v>
      </c>
      <c r="U7" s="3">
        <f>SUMIF($D$13:$D$53,D7,$U$13:$U$53)</f>
        <v>2153</v>
      </c>
      <c r="V7" s="3">
        <f>SUMIF($D$13:$D$53,D7,$V$13:$V$53)</f>
        <v>58</v>
      </c>
      <c r="W7" s="3">
        <f>SUMIF($D$13:$D$53,D7,$W$13:$W$53)</f>
        <v>936</v>
      </c>
      <c r="X7" s="15"/>
      <c r="Y7" s="21" t="s">
        <v>103</v>
      </c>
      <c r="Z7" s="27">
        <v>0</v>
      </c>
      <c r="AA7" s="27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</row>
    <row r="8" spans="2:32" ht="12.75">
      <c r="B8" t="s">
        <v>34</v>
      </c>
      <c r="C8" t="s">
        <v>35</v>
      </c>
      <c r="D8">
        <v>5</v>
      </c>
      <c r="E8" s="3">
        <f>SUMIF($D$13:$D$53,D8,$E$13:$E$53)</f>
        <v>0</v>
      </c>
      <c r="F8" s="3">
        <f>SUMIF($D$13:$D$53,D8,$F$13:$F$53)</f>
        <v>10</v>
      </c>
      <c r="G8" s="3">
        <f>T8+U8+W8</f>
        <v>13539</v>
      </c>
      <c r="T8" s="3">
        <v>0</v>
      </c>
      <c r="U8" s="3">
        <f>SUMIF($D$13:$D$53,D8,$U$13:$U$53)</f>
        <v>1006</v>
      </c>
      <c r="V8" s="3">
        <f>SUMIF($D$13:$D$53,D8,$V$13:$V$53)</f>
        <v>30</v>
      </c>
      <c r="W8" s="3">
        <f>SUMIF($D$13:$D$53,D8,$W$13:$W$53)</f>
        <v>12533</v>
      </c>
      <c r="X8" s="15"/>
      <c r="Y8" s="21" t="s">
        <v>105</v>
      </c>
      <c r="Z8" s="27">
        <f aca="true" t="shared" si="0" ref="Z8:AF8">SUM(Z5:Z7)</f>
        <v>26</v>
      </c>
      <c r="AA8" s="27">
        <f t="shared" si="0"/>
        <v>10</v>
      </c>
      <c r="AB8" s="27">
        <f t="shared" si="0"/>
        <v>82833</v>
      </c>
      <c r="AC8" s="27">
        <f t="shared" si="0"/>
        <v>64215</v>
      </c>
      <c r="AD8" s="27">
        <f t="shared" si="0"/>
        <v>6149</v>
      </c>
      <c r="AE8" s="27">
        <f t="shared" si="0"/>
        <v>178</v>
      </c>
      <c r="AF8" s="27">
        <f t="shared" si="0"/>
        <v>12469</v>
      </c>
    </row>
    <row r="9" spans="2:32" ht="12.75">
      <c r="B9" t="s">
        <v>81</v>
      </c>
      <c r="C9" t="s">
        <v>20</v>
      </c>
      <c r="D9">
        <v>20</v>
      </c>
      <c r="E9" s="3">
        <f>SUMIF($D$13:$D$53,D9,$E$13:$E$53)</f>
        <v>5</v>
      </c>
      <c r="F9" s="3">
        <f>SUMIF($D$13:$D$53,D9,$F$13:$F$53)</f>
        <v>0</v>
      </c>
      <c r="G9" s="3">
        <f>T9+U9+W9</f>
        <v>16005</v>
      </c>
      <c r="T9" s="3">
        <f>SUMIF($D$13:$D$53,D9,$G$13:$G$53)-U9-W9</f>
        <v>15285</v>
      </c>
      <c r="U9" s="3">
        <f>SUMIF($D$13:$D$53,D9,$U$13:$U$53)</f>
        <v>720</v>
      </c>
      <c r="V9" s="3">
        <f>SUMIF($D$13:$D$53,D9,$V$13:$V$53)</f>
        <v>22</v>
      </c>
      <c r="W9" s="3">
        <f>SUMIF($D$13:$D$53,D9,$W$13:$W$53)</f>
        <v>0</v>
      </c>
      <c r="X9" s="15"/>
      <c r="Y9" s="21" t="s">
        <v>104</v>
      </c>
      <c r="Z9" s="33">
        <f>Z8-E9</f>
        <v>21</v>
      </c>
      <c r="AA9" s="33">
        <f>AA8-F9</f>
        <v>10</v>
      </c>
      <c r="AB9" s="33">
        <f>AB8-G9</f>
        <v>66828</v>
      </c>
      <c r="AC9" s="33">
        <f>AC8-T9</f>
        <v>48930</v>
      </c>
      <c r="AD9" s="33">
        <f>AD8-U9</f>
        <v>5429</v>
      </c>
      <c r="AE9" s="33">
        <f>AE8-V9</f>
        <v>156</v>
      </c>
      <c r="AF9" s="33">
        <f>AF8-W9</f>
        <v>12469</v>
      </c>
    </row>
    <row r="10" spans="1:32" ht="12.75">
      <c r="A10" s="10"/>
      <c r="B10" s="10"/>
      <c r="C10" s="16" t="s">
        <v>78</v>
      </c>
      <c r="E10" s="4">
        <f>SUM(E5:E9)</f>
        <v>26</v>
      </c>
      <c r="F10" s="4">
        <f>SUM(F5:F9)</f>
        <v>10</v>
      </c>
      <c r="G10" s="4">
        <f>SUM(G5:G9)</f>
        <v>87633</v>
      </c>
      <c r="T10" s="4">
        <f>SUM(T5:T9)</f>
        <v>68015</v>
      </c>
      <c r="U10" s="4">
        <f>SUM(U5:U9)</f>
        <v>6149</v>
      </c>
      <c r="V10" s="4">
        <f>SUM(V5:V9)</f>
        <v>178</v>
      </c>
      <c r="W10" s="4">
        <f>SUM(W5:W9)</f>
        <v>13469</v>
      </c>
      <c r="X10" s="6"/>
      <c r="Y10" s="28" t="s">
        <v>107</v>
      </c>
      <c r="Z10" s="21"/>
      <c r="AA10" s="21"/>
      <c r="AB10" s="22"/>
      <c r="AC10" s="31">
        <f>AC9/Z9</f>
        <v>2330</v>
      </c>
      <c r="AD10" s="21"/>
      <c r="AF10" s="30">
        <f>AF9/AA9</f>
        <v>1246.9</v>
      </c>
    </row>
    <row r="11" spans="25:30" ht="13.5" thickBot="1">
      <c r="Y11" s="28" t="s">
        <v>109</v>
      </c>
      <c r="AD11" s="37">
        <f>AD9/AE9</f>
        <v>34.80128205128205</v>
      </c>
    </row>
    <row r="12" spans="2:30" ht="12" customHeight="1" thickBot="1">
      <c r="B12" s="2" t="s">
        <v>97</v>
      </c>
      <c r="C12" s="2" t="s">
        <v>95</v>
      </c>
      <c r="D12" s="2" t="s">
        <v>83</v>
      </c>
      <c r="E12" s="19"/>
      <c r="F12" s="20"/>
      <c r="G12" s="6" t="s">
        <v>94</v>
      </c>
      <c r="H12" s="11" t="s">
        <v>3</v>
      </c>
      <c r="I12" s="11" t="s">
        <v>39</v>
      </c>
      <c r="J12" s="4" t="s">
        <v>38</v>
      </c>
      <c r="K12" s="11" t="s">
        <v>4</v>
      </c>
      <c r="L12" s="11" t="s">
        <v>39</v>
      </c>
      <c r="M12" s="1" t="s">
        <v>38</v>
      </c>
      <c r="N12" s="11" t="s">
        <v>6</v>
      </c>
      <c r="O12" s="11" t="s">
        <v>39</v>
      </c>
      <c r="P12" s="1" t="s">
        <v>38</v>
      </c>
      <c r="Q12" s="11" t="s">
        <v>21</v>
      </c>
      <c r="R12" s="11" t="s">
        <v>39</v>
      </c>
      <c r="S12" s="1" t="s">
        <v>38</v>
      </c>
      <c r="T12" s="40" t="s">
        <v>108</v>
      </c>
      <c r="U12" s="6" t="s">
        <v>77</v>
      </c>
      <c r="V12" s="6" t="s">
        <v>99</v>
      </c>
      <c r="W12" s="6" t="s">
        <v>92</v>
      </c>
      <c r="Y12" s="21"/>
      <c r="Z12" s="21"/>
      <c r="AA12" s="21"/>
      <c r="AB12" s="22"/>
      <c r="AC12" s="21"/>
      <c r="AD12" s="21"/>
    </row>
    <row r="13" spans="2:30" ht="12.75">
      <c r="B13" s="8" t="s">
        <v>1</v>
      </c>
      <c r="C13" s="8" t="s">
        <v>2</v>
      </c>
      <c r="D13" s="8">
        <v>1</v>
      </c>
      <c r="E13" s="8">
        <v>2</v>
      </c>
      <c r="F13" s="8">
        <v>0</v>
      </c>
      <c r="G13" s="9">
        <v>4266</v>
      </c>
      <c r="H13" s="12" t="s">
        <v>3</v>
      </c>
      <c r="I13" s="12" t="s">
        <v>84</v>
      </c>
      <c r="J13" s="38">
        <v>0</v>
      </c>
      <c r="K13" s="12" t="s">
        <v>4</v>
      </c>
      <c r="L13" s="12" t="s">
        <v>26</v>
      </c>
      <c r="M13" s="38">
        <v>0</v>
      </c>
      <c r="N13" s="12"/>
      <c r="O13" s="12"/>
      <c r="P13" s="12">
        <v>0</v>
      </c>
      <c r="Q13" s="12"/>
      <c r="R13" s="12"/>
      <c r="S13" s="12"/>
      <c r="T13" s="3">
        <f>J13+M13+P13+S13</f>
        <v>0</v>
      </c>
      <c r="U13" s="3">
        <v>440</v>
      </c>
      <c r="V13" s="3">
        <v>12</v>
      </c>
      <c r="W13" s="3">
        <v>0</v>
      </c>
      <c r="Y13" s="21"/>
      <c r="Z13" s="21"/>
      <c r="AA13" s="21"/>
      <c r="AB13" s="22"/>
      <c r="AC13" s="21"/>
      <c r="AD13" s="21"/>
    </row>
    <row r="14" spans="2:30" ht="12.75">
      <c r="B14" s="8" t="s">
        <v>13</v>
      </c>
      <c r="C14" s="8" t="s">
        <v>14</v>
      </c>
      <c r="D14" s="8">
        <v>1</v>
      </c>
      <c r="E14" s="8">
        <v>3</v>
      </c>
      <c r="F14" s="8">
        <v>0</v>
      </c>
      <c r="G14" s="9">
        <v>8091</v>
      </c>
      <c r="H14" s="12" t="s">
        <v>16</v>
      </c>
      <c r="I14" s="12" t="s">
        <v>17</v>
      </c>
      <c r="J14" s="38">
        <v>0</v>
      </c>
      <c r="K14" s="12" t="s">
        <v>15</v>
      </c>
      <c r="L14" s="12" t="s">
        <v>42</v>
      </c>
      <c r="M14" s="38">
        <v>0</v>
      </c>
      <c r="N14" s="12" t="s">
        <v>18</v>
      </c>
      <c r="O14" s="12" t="s">
        <v>19</v>
      </c>
      <c r="P14" s="12">
        <v>0</v>
      </c>
      <c r="Q14" s="12"/>
      <c r="R14" s="12"/>
      <c r="S14" s="12"/>
      <c r="T14" s="3">
        <f aca="true" t="shared" si="1" ref="T14:T26">J14+M14+P14+S14</f>
        <v>0</v>
      </c>
      <c r="U14" s="3">
        <v>415</v>
      </c>
      <c r="V14" s="3">
        <v>12</v>
      </c>
      <c r="W14" s="3">
        <v>0</v>
      </c>
      <c r="Y14" s="23"/>
      <c r="Z14" s="23"/>
      <c r="AA14" s="23"/>
      <c r="AB14" s="22"/>
      <c r="AC14" s="21"/>
      <c r="AD14" s="21"/>
    </row>
    <row r="15" spans="2:30" ht="12.75">
      <c r="B15" s="8" t="s">
        <v>27</v>
      </c>
      <c r="C15" s="8" t="s">
        <v>87</v>
      </c>
      <c r="D15" s="8">
        <v>1</v>
      </c>
      <c r="E15" s="8">
        <v>2</v>
      </c>
      <c r="F15" s="8">
        <v>0</v>
      </c>
      <c r="G15" s="9">
        <v>7620</v>
      </c>
      <c r="H15" s="12" t="s">
        <v>3</v>
      </c>
      <c r="I15" s="12" t="s">
        <v>28</v>
      </c>
      <c r="J15" s="38">
        <v>0</v>
      </c>
      <c r="K15" s="12" t="s">
        <v>4</v>
      </c>
      <c r="L15" s="12" t="s">
        <v>29</v>
      </c>
      <c r="M15" s="38">
        <v>0</v>
      </c>
      <c r="N15" s="12"/>
      <c r="O15" s="12"/>
      <c r="P15" s="12">
        <v>0</v>
      </c>
      <c r="Q15" s="12"/>
      <c r="R15" s="12"/>
      <c r="S15" s="12"/>
      <c r="T15" s="3">
        <f t="shared" si="1"/>
        <v>0</v>
      </c>
      <c r="U15" s="3">
        <v>258</v>
      </c>
      <c r="V15" s="3">
        <v>10</v>
      </c>
      <c r="W15" s="3">
        <v>0</v>
      </c>
      <c r="Y15" s="24"/>
      <c r="Z15" s="24"/>
      <c r="AA15" s="24"/>
      <c r="AB15" s="25"/>
      <c r="AC15" s="25"/>
      <c r="AD15" s="21"/>
    </row>
    <row r="16" spans="2:30" ht="12.75">
      <c r="B16" s="8" t="s">
        <v>30</v>
      </c>
      <c r="C16" s="8" t="s">
        <v>31</v>
      </c>
      <c r="D16" s="8">
        <v>1</v>
      </c>
      <c r="E16" s="8">
        <v>2</v>
      </c>
      <c r="F16" s="8">
        <v>0</v>
      </c>
      <c r="G16" s="9">
        <v>7146</v>
      </c>
      <c r="H16" s="12" t="s">
        <v>3</v>
      </c>
      <c r="I16" s="12" t="s">
        <v>41</v>
      </c>
      <c r="J16" s="38">
        <v>0</v>
      </c>
      <c r="K16" s="12" t="s">
        <v>4</v>
      </c>
      <c r="L16" s="12" t="s">
        <v>47</v>
      </c>
      <c r="M16" s="38">
        <v>0</v>
      </c>
      <c r="N16" s="12"/>
      <c r="O16" s="12"/>
      <c r="P16" s="12">
        <v>0</v>
      </c>
      <c r="Q16" s="12"/>
      <c r="R16" s="12"/>
      <c r="S16" s="12"/>
      <c r="T16" s="3">
        <f t="shared" si="1"/>
        <v>0</v>
      </c>
      <c r="U16" s="3">
        <v>477</v>
      </c>
      <c r="V16" s="3">
        <v>16</v>
      </c>
      <c r="W16" s="3">
        <v>0</v>
      </c>
      <c r="Y16" s="24"/>
      <c r="Z16" s="24"/>
      <c r="AA16" s="24"/>
      <c r="AB16" s="25"/>
      <c r="AC16" s="26"/>
      <c r="AD16" s="21"/>
    </row>
    <row r="17" spans="2:30" ht="12.75">
      <c r="B17" s="8" t="s">
        <v>7</v>
      </c>
      <c r="C17" s="8" t="s">
        <v>5</v>
      </c>
      <c r="D17" s="8">
        <v>2</v>
      </c>
      <c r="E17" s="8">
        <v>3</v>
      </c>
      <c r="F17" s="8">
        <v>0</v>
      </c>
      <c r="G17" s="9">
        <v>7992</v>
      </c>
      <c r="H17" s="12" t="s">
        <v>11</v>
      </c>
      <c r="I17" s="12" t="s">
        <v>12</v>
      </c>
      <c r="J17" s="38">
        <v>0</v>
      </c>
      <c r="K17" s="12" t="s">
        <v>6</v>
      </c>
      <c r="L17" s="12" t="s">
        <v>8</v>
      </c>
      <c r="M17" s="38">
        <v>0</v>
      </c>
      <c r="N17" s="12" t="s">
        <v>9</v>
      </c>
      <c r="O17" s="12" t="s">
        <v>110</v>
      </c>
      <c r="P17" s="12">
        <v>0</v>
      </c>
      <c r="Q17" s="38"/>
      <c r="R17" s="38"/>
      <c r="S17" s="38"/>
      <c r="T17" s="3">
        <f t="shared" si="1"/>
        <v>0</v>
      </c>
      <c r="U17" s="3">
        <v>442</v>
      </c>
      <c r="V17" s="3">
        <v>12</v>
      </c>
      <c r="W17" s="3">
        <v>0</v>
      </c>
      <c r="Y17" s="24"/>
      <c r="Z17" s="24"/>
      <c r="AA17" s="24"/>
      <c r="AB17" s="25"/>
      <c r="AC17" s="25"/>
      <c r="AD17" s="21"/>
    </row>
    <row r="18" spans="2:30" ht="12.75">
      <c r="B18" s="8" t="s">
        <v>79</v>
      </c>
      <c r="C18" s="8" t="s">
        <v>20</v>
      </c>
      <c r="D18" s="8">
        <v>2</v>
      </c>
      <c r="E18" s="8">
        <v>1</v>
      </c>
      <c r="F18" s="8">
        <v>0</v>
      </c>
      <c r="G18" s="9">
        <v>2007</v>
      </c>
      <c r="H18" s="12" t="s">
        <v>21</v>
      </c>
      <c r="I18" s="12" t="s">
        <v>23</v>
      </c>
      <c r="J18" s="38">
        <v>0</v>
      </c>
      <c r="K18" s="12"/>
      <c r="L18" s="12"/>
      <c r="M18" s="38">
        <v>0</v>
      </c>
      <c r="N18" s="12"/>
      <c r="O18" s="12"/>
      <c r="P18" s="12">
        <v>0</v>
      </c>
      <c r="Q18" s="12"/>
      <c r="R18" s="12"/>
      <c r="S18" s="12"/>
      <c r="T18" s="3">
        <f t="shared" si="1"/>
        <v>0</v>
      </c>
      <c r="U18" s="3">
        <v>238</v>
      </c>
      <c r="V18" s="3">
        <v>6</v>
      </c>
      <c r="W18" s="3">
        <v>0</v>
      </c>
      <c r="Y18" s="24"/>
      <c r="Z18" s="24"/>
      <c r="AA18" s="24"/>
      <c r="AB18" s="25"/>
      <c r="AC18" s="26"/>
      <c r="AD18" s="21"/>
    </row>
    <row r="19" spans="2:30" ht="12.75">
      <c r="B19" s="8" t="s">
        <v>88</v>
      </c>
      <c r="C19" s="8" t="s">
        <v>98</v>
      </c>
      <c r="D19" s="8">
        <v>20</v>
      </c>
      <c r="E19" s="8">
        <v>2</v>
      </c>
      <c r="F19" s="8">
        <v>0</v>
      </c>
      <c r="G19" s="9">
        <v>5785</v>
      </c>
      <c r="H19" s="12" t="s">
        <v>22</v>
      </c>
      <c r="I19" s="12" t="s">
        <v>24</v>
      </c>
      <c r="J19" s="38">
        <v>0</v>
      </c>
      <c r="K19" s="12" t="s">
        <v>25</v>
      </c>
      <c r="L19" s="12" t="s">
        <v>43</v>
      </c>
      <c r="M19" s="38">
        <v>0</v>
      </c>
      <c r="N19" s="12"/>
      <c r="O19" s="12"/>
      <c r="P19" s="12">
        <v>0</v>
      </c>
      <c r="Q19" s="12"/>
      <c r="R19" s="12"/>
      <c r="S19" s="12"/>
      <c r="T19" s="3">
        <f t="shared" si="1"/>
        <v>0</v>
      </c>
      <c r="U19" s="3">
        <v>220</v>
      </c>
      <c r="V19" s="3">
        <v>6</v>
      </c>
      <c r="W19" s="3">
        <v>0</v>
      </c>
      <c r="Y19" s="21"/>
      <c r="Z19" s="21"/>
      <c r="AA19" s="21"/>
      <c r="AB19" s="22"/>
      <c r="AC19" s="21"/>
      <c r="AD19" s="21"/>
    </row>
    <row r="20" spans="2:30" ht="12.75">
      <c r="B20" s="8" t="s">
        <v>44</v>
      </c>
      <c r="C20" t="s">
        <v>45</v>
      </c>
      <c r="D20">
        <v>20</v>
      </c>
      <c r="E20">
        <v>2</v>
      </c>
      <c r="F20" s="8">
        <v>0</v>
      </c>
      <c r="G20" s="3">
        <v>6637</v>
      </c>
      <c r="H20" s="12" t="s">
        <v>3</v>
      </c>
      <c r="I20" s="38" t="s">
        <v>46</v>
      </c>
      <c r="J20" s="38">
        <v>0</v>
      </c>
      <c r="K20" s="12" t="s">
        <v>4</v>
      </c>
      <c r="L20" s="12" t="s">
        <v>48</v>
      </c>
      <c r="M20" s="38">
        <v>0</v>
      </c>
      <c r="N20" s="12"/>
      <c r="O20" s="12"/>
      <c r="P20" s="12">
        <v>0</v>
      </c>
      <c r="Q20" s="12"/>
      <c r="R20" s="12"/>
      <c r="S20" s="12"/>
      <c r="T20" s="3">
        <f t="shared" si="1"/>
        <v>0</v>
      </c>
      <c r="U20" s="15">
        <v>250</v>
      </c>
      <c r="V20" s="3">
        <v>8</v>
      </c>
      <c r="W20" s="3">
        <v>0</v>
      </c>
      <c r="Y20" s="21"/>
      <c r="Z20" s="21"/>
      <c r="AA20" s="21"/>
      <c r="AB20" s="22"/>
      <c r="AC20" s="21"/>
      <c r="AD20" s="21"/>
    </row>
    <row r="21" spans="2:23" ht="12.75">
      <c r="B21" t="s">
        <v>49</v>
      </c>
      <c r="C21" t="s">
        <v>50</v>
      </c>
      <c r="D21">
        <v>20</v>
      </c>
      <c r="E21">
        <v>1</v>
      </c>
      <c r="F21" s="8">
        <v>0</v>
      </c>
      <c r="G21" s="3">
        <v>3583</v>
      </c>
      <c r="H21" s="12"/>
      <c r="I21" s="38"/>
      <c r="J21" s="38">
        <v>0</v>
      </c>
      <c r="K21" s="12"/>
      <c r="L21" s="12"/>
      <c r="M21" s="38">
        <v>0</v>
      </c>
      <c r="N21" s="12"/>
      <c r="O21" s="12"/>
      <c r="P21" s="12">
        <v>0</v>
      </c>
      <c r="Q21" s="12"/>
      <c r="R21" s="12"/>
      <c r="S21" s="12"/>
      <c r="T21" s="3">
        <f t="shared" si="1"/>
        <v>0</v>
      </c>
      <c r="U21" s="15">
        <v>250</v>
      </c>
      <c r="V21" s="3">
        <v>8</v>
      </c>
      <c r="W21" s="3">
        <v>0</v>
      </c>
    </row>
    <row r="22" spans="2:23" ht="12.75">
      <c r="B22" s="8" t="s">
        <v>51</v>
      </c>
      <c r="C22" t="s">
        <v>37</v>
      </c>
      <c r="D22">
        <v>3</v>
      </c>
      <c r="E22">
        <v>3</v>
      </c>
      <c r="F22" s="8">
        <v>0</v>
      </c>
      <c r="G22" s="3">
        <v>6724</v>
      </c>
      <c r="H22" s="12" t="s">
        <v>52</v>
      </c>
      <c r="I22" s="38" t="s">
        <v>55</v>
      </c>
      <c r="J22" s="38">
        <v>0</v>
      </c>
      <c r="K22" s="12" t="s">
        <v>53</v>
      </c>
      <c r="L22" s="12" t="s">
        <v>56</v>
      </c>
      <c r="M22" s="38">
        <v>0</v>
      </c>
      <c r="N22" s="12" t="s">
        <v>54</v>
      </c>
      <c r="O22" s="12" t="s">
        <v>57</v>
      </c>
      <c r="P22" s="12">
        <v>0</v>
      </c>
      <c r="Q22" s="12"/>
      <c r="R22" s="12"/>
      <c r="S22" s="12"/>
      <c r="T22" s="3">
        <f t="shared" si="1"/>
        <v>0</v>
      </c>
      <c r="U22" s="3">
        <v>500</v>
      </c>
      <c r="V22" s="3">
        <v>12</v>
      </c>
      <c r="W22" s="3">
        <v>0</v>
      </c>
    </row>
    <row r="23" spans="2:23" ht="12.75">
      <c r="B23" s="8" t="s">
        <v>58</v>
      </c>
      <c r="C23" t="s">
        <v>59</v>
      </c>
      <c r="D23">
        <v>3</v>
      </c>
      <c r="E23" s="8">
        <v>2</v>
      </c>
      <c r="F23" s="8">
        <v>0</v>
      </c>
      <c r="G23" s="3">
        <v>5158</v>
      </c>
      <c r="H23" s="12" t="s">
        <v>60</v>
      </c>
      <c r="I23" s="38" t="s">
        <v>111</v>
      </c>
      <c r="J23" s="38">
        <v>0</v>
      </c>
      <c r="K23" s="12" t="s">
        <v>61</v>
      </c>
      <c r="L23" s="12" t="s">
        <v>62</v>
      </c>
      <c r="M23" s="38">
        <v>0</v>
      </c>
      <c r="N23" s="12"/>
      <c r="O23" s="12"/>
      <c r="P23" s="12">
        <v>0</v>
      </c>
      <c r="Q23" s="12"/>
      <c r="R23" s="12"/>
      <c r="S23" s="12"/>
      <c r="T23" s="3">
        <f t="shared" si="1"/>
        <v>0</v>
      </c>
      <c r="U23" s="3">
        <v>395</v>
      </c>
      <c r="V23" s="3">
        <v>6</v>
      </c>
      <c r="W23" s="3">
        <v>0</v>
      </c>
    </row>
    <row r="24" spans="2:23" ht="12.75">
      <c r="B24" t="s">
        <v>63</v>
      </c>
      <c r="C24" t="s">
        <v>64</v>
      </c>
      <c r="D24">
        <v>3</v>
      </c>
      <c r="E24">
        <v>0</v>
      </c>
      <c r="F24" s="8">
        <v>0</v>
      </c>
      <c r="G24" s="3">
        <v>0</v>
      </c>
      <c r="H24" s="38"/>
      <c r="I24" s="38"/>
      <c r="J24" s="38">
        <v>0</v>
      </c>
      <c r="K24" s="12"/>
      <c r="L24" s="12"/>
      <c r="M24" s="38">
        <v>0</v>
      </c>
      <c r="N24" s="12"/>
      <c r="O24" s="12"/>
      <c r="P24" s="12">
        <v>0</v>
      </c>
      <c r="Q24" s="12"/>
      <c r="R24" s="12"/>
      <c r="S24" s="12"/>
      <c r="T24" s="3">
        <f t="shared" si="1"/>
        <v>0</v>
      </c>
      <c r="U24" s="3">
        <v>886</v>
      </c>
      <c r="V24" s="3">
        <v>24</v>
      </c>
      <c r="W24" s="3">
        <v>0</v>
      </c>
    </row>
    <row r="25" spans="2:23" ht="12.75">
      <c r="B25" t="s">
        <v>86</v>
      </c>
      <c r="C25" t="s">
        <v>80</v>
      </c>
      <c r="D25">
        <v>3</v>
      </c>
      <c r="E25">
        <v>1</v>
      </c>
      <c r="F25" s="8">
        <v>0</v>
      </c>
      <c r="G25" s="3">
        <v>2841</v>
      </c>
      <c r="H25" s="12" t="s">
        <v>112</v>
      </c>
      <c r="I25" s="12" t="s">
        <v>80</v>
      </c>
      <c r="J25" s="38">
        <v>0</v>
      </c>
      <c r="K25" s="12"/>
      <c r="L25" s="12"/>
      <c r="M25" s="38">
        <v>0</v>
      </c>
      <c r="N25" s="12"/>
      <c r="O25" s="12"/>
      <c r="P25" s="12">
        <v>0</v>
      </c>
      <c r="Q25" s="12"/>
      <c r="R25" s="12"/>
      <c r="S25" s="12"/>
      <c r="T25" s="3">
        <f t="shared" si="1"/>
        <v>0</v>
      </c>
      <c r="U25" s="3">
        <v>0</v>
      </c>
      <c r="V25" s="3">
        <v>0</v>
      </c>
      <c r="W25" s="3">
        <v>0</v>
      </c>
    </row>
    <row r="26" spans="2:23" ht="12.75">
      <c r="B26" t="s">
        <v>73</v>
      </c>
      <c r="C26" t="s">
        <v>74</v>
      </c>
      <c r="D26">
        <v>3</v>
      </c>
      <c r="E26">
        <v>2</v>
      </c>
      <c r="F26" s="8">
        <v>0</v>
      </c>
      <c r="G26" s="3">
        <v>6244</v>
      </c>
      <c r="H26" s="12" t="s">
        <v>3</v>
      </c>
      <c r="I26" s="38" t="s">
        <v>75</v>
      </c>
      <c r="J26" s="38">
        <v>0</v>
      </c>
      <c r="K26" s="12" t="s">
        <v>4</v>
      </c>
      <c r="L26" s="12" t="s">
        <v>76</v>
      </c>
      <c r="M26" s="38">
        <v>0</v>
      </c>
      <c r="N26" s="12"/>
      <c r="O26" s="12"/>
      <c r="P26" s="12">
        <v>0</v>
      </c>
      <c r="Q26" s="12"/>
      <c r="R26" s="12"/>
      <c r="S26" s="12"/>
      <c r="T26" s="3">
        <f t="shared" si="1"/>
        <v>0</v>
      </c>
      <c r="U26" s="3">
        <v>372</v>
      </c>
      <c r="V26" s="3">
        <v>16</v>
      </c>
      <c r="W26" s="3">
        <v>936</v>
      </c>
    </row>
    <row r="27" spans="2:23" ht="12.75">
      <c r="B27" t="s">
        <v>34</v>
      </c>
      <c r="C27" t="s">
        <v>35</v>
      </c>
      <c r="D27">
        <v>5</v>
      </c>
      <c r="E27">
        <v>0</v>
      </c>
      <c r="F27" s="8">
        <v>4</v>
      </c>
      <c r="G27" s="3">
        <v>5367</v>
      </c>
      <c r="H27" s="12" t="s">
        <v>3</v>
      </c>
      <c r="I27" s="38" t="s">
        <v>113</v>
      </c>
      <c r="J27" s="38">
        <v>1319</v>
      </c>
      <c r="K27" s="12" t="s">
        <v>4</v>
      </c>
      <c r="L27" s="12" t="s">
        <v>114</v>
      </c>
      <c r="M27" s="38">
        <v>1332</v>
      </c>
      <c r="N27" s="12" t="s">
        <v>6</v>
      </c>
      <c r="O27" s="12" t="s">
        <v>115</v>
      </c>
      <c r="P27" s="12">
        <v>1401</v>
      </c>
      <c r="Q27" s="12" t="s">
        <v>21</v>
      </c>
      <c r="R27" s="12" t="s">
        <v>116</v>
      </c>
      <c r="S27" s="12">
        <v>1315</v>
      </c>
      <c r="T27" s="3">
        <f>J27+M27+P27+S27</f>
        <v>5367</v>
      </c>
      <c r="W27" s="3">
        <v>5367</v>
      </c>
    </row>
    <row r="28" spans="2:23" ht="12.75">
      <c r="B28" t="s">
        <v>34</v>
      </c>
      <c r="C28" t="s">
        <v>35</v>
      </c>
      <c r="D28">
        <v>5</v>
      </c>
      <c r="E28">
        <v>0</v>
      </c>
      <c r="F28" s="8">
        <v>3</v>
      </c>
      <c r="G28" s="3">
        <v>4102</v>
      </c>
      <c r="H28" s="12" t="s">
        <v>15</v>
      </c>
      <c r="I28" s="38" t="s">
        <v>117</v>
      </c>
      <c r="J28" s="38">
        <v>1267</v>
      </c>
      <c r="K28" s="12" t="s">
        <v>22</v>
      </c>
      <c r="L28" s="12" t="s">
        <v>118</v>
      </c>
      <c r="M28" s="38">
        <v>1504</v>
      </c>
      <c r="N28" s="12" t="s">
        <v>67</v>
      </c>
      <c r="O28" s="12" t="s">
        <v>119</v>
      </c>
      <c r="P28" s="12">
        <v>1331</v>
      </c>
      <c r="Q28" s="12"/>
      <c r="R28" s="12"/>
      <c r="S28" s="12"/>
      <c r="T28" s="3">
        <f>J28+M28+P28+S28</f>
        <v>4102</v>
      </c>
      <c r="U28" s="3">
        <v>765</v>
      </c>
      <c r="V28" s="3">
        <v>24</v>
      </c>
      <c r="W28" s="3">
        <v>4102</v>
      </c>
    </row>
    <row r="29" spans="2:23" ht="12.75">
      <c r="B29" t="s">
        <v>34</v>
      </c>
      <c r="C29" t="s">
        <v>120</v>
      </c>
      <c r="D29">
        <v>5</v>
      </c>
      <c r="E29">
        <v>0</v>
      </c>
      <c r="F29" s="8">
        <v>3</v>
      </c>
      <c r="G29" s="3">
        <v>3064</v>
      </c>
      <c r="H29" s="12" t="s">
        <v>121</v>
      </c>
      <c r="I29" s="38" t="s">
        <v>122</v>
      </c>
      <c r="J29" s="38">
        <v>1237</v>
      </c>
      <c r="K29" s="12" t="s">
        <v>3</v>
      </c>
      <c r="L29" s="38" t="s">
        <v>123</v>
      </c>
      <c r="M29" s="38">
        <v>1086</v>
      </c>
      <c r="N29" s="12" t="s">
        <v>4</v>
      </c>
      <c r="O29" s="12" t="s">
        <v>124</v>
      </c>
      <c r="P29" s="12">
        <v>741</v>
      </c>
      <c r="Q29" s="12"/>
      <c r="R29" s="12"/>
      <c r="S29" s="12"/>
      <c r="T29" s="3">
        <f>J29+M29+P29+S29</f>
        <v>3064</v>
      </c>
      <c r="U29" s="3">
        <v>241</v>
      </c>
      <c r="V29" s="3">
        <v>6</v>
      </c>
      <c r="W29" s="3">
        <v>3064</v>
      </c>
    </row>
    <row r="30" spans="3:23" ht="12.75">
      <c r="C30" s="16" t="s">
        <v>78</v>
      </c>
      <c r="D30" s="13" t="s">
        <v>82</v>
      </c>
      <c r="E30" s="4">
        <f>SUM(E13:E29)</f>
        <v>26</v>
      </c>
      <c r="F30" s="4">
        <f>SUM(F13:F29)</f>
        <v>10</v>
      </c>
      <c r="G30" s="4">
        <f>SUM(G13:G29)</f>
        <v>86627</v>
      </c>
      <c r="H30" s="4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4">
        <f>SUM(T13:T29)</f>
        <v>12533</v>
      </c>
      <c r="U30" s="4">
        <f>SUM(U13:U28)</f>
        <v>5908</v>
      </c>
      <c r="V30" s="4">
        <f>SUM(V13:V28)</f>
        <v>172</v>
      </c>
      <c r="W30" s="4">
        <f>SUM(W13:W28)</f>
        <v>10405</v>
      </c>
    </row>
    <row r="34" ht="12.75">
      <c r="I34" s="4"/>
    </row>
    <row r="35" spans="5:9" ht="12.75">
      <c r="E35" s="1"/>
      <c r="F35" s="1"/>
      <c r="G35" s="4"/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spans="5:6" ht="12.75">
      <c r="E40" s="1"/>
      <c r="F40" s="1"/>
    </row>
    <row r="44" ht="12.75">
      <c r="I44" s="4"/>
    </row>
    <row r="45" spans="2:7" ht="12.75">
      <c r="B45" s="5"/>
      <c r="C45" s="5"/>
      <c r="D45" s="5"/>
      <c r="E45" s="5"/>
      <c r="F45" s="5"/>
      <c r="G45" s="7"/>
    </row>
    <row r="46" spans="2:8" ht="12.75">
      <c r="B46" s="2"/>
      <c r="C46" s="2"/>
      <c r="D46" s="2"/>
      <c r="E46" s="2"/>
      <c r="F46" s="2"/>
      <c r="G46" s="6"/>
      <c r="H46" s="4"/>
    </row>
    <row r="47" spans="2:10" ht="12.75">
      <c r="B47" s="2"/>
      <c r="C47" s="2"/>
      <c r="D47" s="2"/>
      <c r="E47" s="2"/>
      <c r="F47" s="2"/>
      <c r="G47" s="6"/>
      <c r="H47" s="4"/>
      <c r="J47" s="4"/>
    </row>
    <row r="48" spans="2:8" ht="12.75">
      <c r="B48" s="2"/>
      <c r="C48" s="2"/>
      <c r="D48" s="2"/>
      <c r="E48" s="2"/>
      <c r="F48" s="2"/>
      <c r="G48" s="6"/>
      <c r="H48" s="4"/>
    </row>
  </sheetData>
  <mergeCells count="1">
    <mergeCell ref="C2:G2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48"/>
  <sheetViews>
    <sheetView workbookViewId="0" topLeftCell="A1">
      <pane ySplit="12" topLeftCell="BM13" activePane="bottomLeft" state="frozen"/>
      <selection pane="topLeft" activeCell="A1" sqref="A1"/>
      <selection pane="bottomLeft" activeCell="T13" sqref="T13"/>
    </sheetView>
  </sheetViews>
  <sheetFormatPr defaultColWidth="9.140625" defaultRowHeight="12.75" outlineLevelCol="1"/>
  <cols>
    <col min="1" max="1" width="3.8515625" style="0" customWidth="1"/>
    <col min="2" max="2" width="13.421875" style="0" bestFit="1" customWidth="1"/>
    <col min="3" max="3" width="10.421875" style="0" bestFit="1" customWidth="1"/>
    <col min="4" max="4" width="4.00390625" style="0" bestFit="1" customWidth="1"/>
    <col min="5" max="5" width="3.00390625" style="0" bestFit="1" customWidth="1"/>
    <col min="6" max="6" width="3.00390625" style="0" customWidth="1"/>
    <col min="7" max="7" width="6.57421875" style="3" bestFit="1" customWidth="1"/>
    <col min="8" max="8" width="9.7109375" style="3" hidden="1" customWidth="1" outlineLevel="1"/>
    <col min="9" max="9" width="11.7109375" style="3" hidden="1" customWidth="1" outlineLevel="1"/>
    <col min="10" max="10" width="5.57421875" style="3" hidden="1" customWidth="1" outlineLevel="1"/>
    <col min="11" max="11" width="10.7109375" style="0" hidden="1" customWidth="1" outlineLevel="1"/>
    <col min="12" max="12" width="10.00390625" style="0" hidden="1" customWidth="1" outlineLevel="1"/>
    <col min="13" max="13" width="5.57421875" style="0" hidden="1" customWidth="1" outlineLevel="1"/>
    <col min="14" max="14" width="10.7109375" style="0" hidden="1" customWidth="1" outlineLevel="1"/>
    <col min="15" max="15" width="12.57421875" style="0" hidden="1" customWidth="1" outlineLevel="1"/>
    <col min="16" max="16" width="5.57421875" style="0" hidden="1" customWidth="1" outlineLevel="1"/>
    <col min="17" max="17" width="9.00390625" style="0" hidden="1" customWidth="1" outlineLevel="1"/>
    <col min="18" max="18" width="6.7109375" style="0" hidden="1" customWidth="1" outlineLevel="1"/>
    <col min="19" max="19" width="3.57421875" style="0" hidden="1" customWidth="1" outlineLevel="1"/>
    <col min="20" max="20" width="6.57421875" style="0" bestFit="1" customWidth="1" collapsed="1"/>
    <col min="21" max="21" width="5.8515625" style="3" bestFit="1" customWidth="1"/>
    <col min="22" max="22" width="4.7109375" style="3" bestFit="1" customWidth="1"/>
    <col min="23" max="23" width="6.7109375" style="3" bestFit="1" customWidth="1"/>
    <col min="24" max="24" width="3.7109375" style="0" customWidth="1"/>
    <col min="25" max="25" width="15.57421875" style="0" bestFit="1" customWidth="1"/>
    <col min="26" max="26" width="3.00390625" style="3" bestFit="1" customWidth="1"/>
    <col min="27" max="27" width="3.00390625" style="0" bestFit="1" customWidth="1"/>
    <col min="28" max="29" width="6.57421875" style="0" bestFit="1" customWidth="1"/>
    <col min="30" max="30" width="5.8515625" style="0" bestFit="1" customWidth="1"/>
    <col min="31" max="31" width="4.7109375" style="0" bestFit="1" customWidth="1"/>
    <col min="32" max="32" width="6.57421875" style="0" bestFit="1" customWidth="1"/>
  </cols>
  <sheetData>
    <row r="1" ht="12.75"/>
    <row r="2" spans="2:7" ht="12.75">
      <c r="B2" s="17" t="s">
        <v>106</v>
      </c>
      <c r="C2" s="39" t="s">
        <v>90</v>
      </c>
      <c r="D2" s="39"/>
      <c r="E2" s="39"/>
      <c r="F2" s="39"/>
      <c r="G2" s="39"/>
    </row>
    <row r="3" spans="25:28" ht="13.5" thickBot="1">
      <c r="Y3" s="21"/>
      <c r="Z3" s="22"/>
      <c r="AA3" s="21"/>
      <c r="AB3" s="21"/>
    </row>
    <row r="4" spans="2:32" ht="12" customHeight="1" thickBot="1">
      <c r="B4" s="2" t="s">
        <v>96</v>
      </c>
      <c r="C4" s="2" t="s">
        <v>95</v>
      </c>
      <c r="D4" s="2" t="s">
        <v>83</v>
      </c>
      <c r="E4" s="19"/>
      <c r="F4" s="20"/>
      <c r="G4" s="6" t="s">
        <v>94</v>
      </c>
      <c r="H4" s="15"/>
      <c r="I4" s="15"/>
      <c r="J4" s="15"/>
      <c r="K4" s="32"/>
      <c r="L4" s="32"/>
      <c r="M4" s="32"/>
      <c r="N4" s="32"/>
      <c r="O4" s="32"/>
      <c r="P4" s="32"/>
      <c r="Q4" s="32"/>
      <c r="R4" s="32"/>
      <c r="S4" s="32"/>
      <c r="T4" s="18" t="s">
        <v>93</v>
      </c>
      <c r="U4" s="6" t="s">
        <v>77</v>
      </c>
      <c r="V4" s="6" t="s">
        <v>99</v>
      </c>
      <c r="W4" s="6" t="s">
        <v>92</v>
      </c>
      <c r="X4" s="14"/>
      <c r="Z4" s="19"/>
      <c r="AA4" s="20"/>
      <c r="AB4" s="6" t="s">
        <v>94</v>
      </c>
      <c r="AC4" s="6" t="s">
        <v>93</v>
      </c>
      <c r="AD4" s="2" t="s">
        <v>77</v>
      </c>
      <c r="AE4" s="2" t="s">
        <v>99</v>
      </c>
      <c r="AF4" s="6" t="s">
        <v>100</v>
      </c>
    </row>
    <row r="5" spans="2:32" ht="12.75">
      <c r="B5" t="s">
        <v>0</v>
      </c>
      <c r="C5" t="s">
        <v>40</v>
      </c>
      <c r="D5" s="3">
        <v>1</v>
      </c>
      <c r="E5" s="3">
        <f>SUMIF($D$13:$D$53,D5,$E$13:$E$53)</f>
        <v>9</v>
      </c>
      <c r="F5" s="3">
        <f>SUMIF($D$13:$D$51,D5,$F$13:$F$51)</f>
        <v>0</v>
      </c>
      <c r="G5" s="3">
        <f>T5+U5+W5</f>
        <v>25233</v>
      </c>
      <c r="T5" s="3">
        <f>SUMIF($D$13:$D$53,D5,$G$13:$G$53)-U5-W5</f>
        <v>23049</v>
      </c>
      <c r="U5" s="3">
        <f>SUMIF($D$13:$D$53,D5,$U$13:$U$53)</f>
        <v>2184</v>
      </c>
      <c r="V5" s="3">
        <f>SUMIF($D$13:$D$53,D5,$V$13:$V$53)</f>
        <v>54</v>
      </c>
      <c r="W5" s="3">
        <f>SUMIF($D$13:$D$53,D5,$W$13:$W$53)</f>
        <v>0</v>
      </c>
      <c r="X5" s="15"/>
      <c r="Y5" s="21" t="s">
        <v>101</v>
      </c>
      <c r="Z5" s="22">
        <f>E10</f>
        <v>31</v>
      </c>
      <c r="AA5" s="22">
        <f>F10</f>
        <v>10</v>
      </c>
      <c r="AB5" s="22">
        <f>G10</f>
        <v>97131</v>
      </c>
      <c r="AC5" s="22">
        <f>T10</f>
        <v>75139</v>
      </c>
      <c r="AD5" s="22">
        <f>U10</f>
        <v>7122</v>
      </c>
      <c r="AE5" s="22">
        <f>V10</f>
        <v>186</v>
      </c>
      <c r="AF5" s="22">
        <f>W10</f>
        <v>14870</v>
      </c>
    </row>
    <row r="6" spans="2:32" ht="12.75">
      <c r="B6" t="s">
        <v>32</v>
      </c>
      <c r="C6" t="s">
        <v>33</v>
      </c>
      <c r="D6">
        <v>2</v>
      </c>
      <c r="E6" s="3">
        <f>SUMIF($D$13:$D$53,D6,$E$13:$E$53)</f>
        <v>4</v>
      </c>
      <c r="F6" s="3">
        <f>SUMIF($D$13:$D$51,D6,$F$13:$F$51)</f>
        <v>0</v>
      </c>
      <c r="G6" s="3">
        <f>T6+U6+W6</f>
        <v>8863</v>
      </c>
      <c r="T6" s="3">
        <f>SUMIF($D$13:$D$53,D6,$G$13:$G$53)-U6-W6</f>
        <v>7914</v>
      </c>
      <c r="U6" s="3">
        <f>SUMIF($D$13:$D$53,D6,$U$13:$U$53)</f>
        <v>949</v>
      </c>
      <c r="V6" s="3">
        <f>SUMIF($D$13:$D$53,D6,$V$13:$V$53)</f>
        <v>24</v>
      </c>
      <c r="W6" s="3">
        <f>SUMIF($D$13:$D$53,D6,$W$13:$W$53)</f>
        <v>0</v>
      </c>
      <c r="X6" s="15"/>
      <c r="Y6" s="21" t="s">
        <v>102</v>
      </c>
      <c r="Z6" s="29">
        <v>0</v>
      </c>
      <c r="AA6" s="29">
        <v>0</v>
      </c>
      <c r="AB6" s="29">
        <v>-4800</v>
      </c>
      <c r="AC6" s="34">
        <v>-4000</v>
      </c>
      <c r="AD6" s="34">
        <v>0</v>
      </c>
      <c r="AE6" s="15">
        <v>0</v>
      </c>
      <c r="AF6" s="34">
        <v>-800</v>
      </c>
    </row>
    <row r="7" spans="2:32" ht="12.75">
      <c r="B7" t="s">
        <v>36</v>
      </c>
      <c r="C7" t="s">
        <v>37</v>
      </c>
      <c r="D7">
        <v>3</v>
      </c>
      <c r="E7" s="3">
        <f>SUMIF($D$13:$D$53,D7,$E$13:$E$53)</f>
        <v>13</v>
      </c>
      <c r="F7" s="3">
        <f>SUMIF($D$13:$D$51,D7,$F$13:$F$51)</f>
        <v>0</v>
      </c>
      <c r="G7" s="3">
        <f>T7+U7+W7</f>
        <v>32796</v>
      </c>
      <c r="T7" s="3">
        <f>SUMIF($D$13:$D$53,D7,$G$13:$G$53)-U7-W7</f>
        <v>28798</v>
      </c>
      <c r="U7" s="3">
        <f>SUMIF($D$13:$D$53,D7,$U$13:$U$53)</f>
        <v>3076</v>
      </c>
      <c r="V7" s="3">
        <f>SUMIF($D$13:$D$53,D7,$V$13:$V$53)</f>
        <v>62</v>
      </c>
      <c r="W7" s="3">
        <f>SUMIF($D$13:$D$53,D7,$W$13:$W$53)</f>
        <v>922</v>
      </c>
      <c r="X7" s="15"/>
      <c r="Y7" s="21" t="s">
        <v>103</v>
      </c>
      <c r="Z7" s="27">
        <v>0</v>
      </c>
      <c r="AA7" s="27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</row>
    <row r="8" spans="2:32" ht="12.75">
      <c r="B8" t="s">
        <v>34</v>
      </c>
      <c r="C8" t="s">
        <v>35</v>
      </c>
      <c r="D8">
        <v>5</v>
      </c>
      <c r="E8" s="3">
        <f>SUMIF($D$13:$D$53,D8,$E$13:$E$53)</f>
        <v>0</v>
      </c>
      <c r="F8" s="3">
        <f>SUMIF($D$13:$D$51,D8,$F$13:$F$51)</f>
        <v>10</v>
      </c>
      <c r="G8" s="3">
        <f>T8+U8+W8</f>
        <v>14482</v>
      </c>
      <c r="T8" s="3">
        <v>0</v>
      </c>
      <c r="U8" s="3">
        <f>SUMIF($D$13:$D$53,D8,$U$13:$U$53)</f>
        <v>534</v>
      </c>
      <c r="V8" s="3">
        <f>SUMIF($D$13:$D$53,D8,$V$13:$V$53)</f>
        <v>30</v>
      </c>
      <c r="W8" s="3">
        <f>SUMIF($D$13:$D$53,D8,$W$13:$W$53)</f>
        <v>13948</v>
      </c>
      <c r="X8" s="15"/>
      <c r="Y8" s="21" t="s">
        <v>105</v>
      </c>
      <c r="Z8" s="27">
        <f aca="true" t="shared" si="0" ref="Z8:AF8">SUM(Z5:Z7)</f>
        <v>31</v>
      </c>
      <c r="AA8" s="27">
        <f t="shared" si="0"/>
        <v>10</v>
      </c>
      <c r="AB8" s="27">
        <f t="shared" si="0"/>
        <v>92331</v>
      </c>
      <c r="AC8" s="27">
        <f t="shared" si="0"/>
        <v>71139</v>
      </c>
      <c r="AD8" s="27">
        <f t="shared" si="0"/>
        <v>7122</v>
      </c>
      <c r="AE8" s="27">
        <f t="shared" si="0"/>
        <v>186</v>
      </c>
      <c r="AF8" s="27">
        <f t="shared" si="0"/>
        <v>14070</v>
      </c>
    </row>
    <row r="9" spans="2:32" ht="12.75">
      <c r="B9" t="s">
        <v>81</v>
      </c>
      <c r="C9" t="s">
        <v>20</v>
      </c>
      <c r="D9">
        <v>20</v>
      </c>
      <c r="E9" s="3">
        <f>SUMIF($D$13:$D$53,D9,$E$13:$E$53)</f>
        <v>5</v>
      </c>
      <c r="F9" s="3">
        <f>SUMIF($D$13:$D$51,D9,$F$13:$F$51)</f>
        <v>0</v>
      </c>
      <c r="G9" s="3">
        <f>T9+U9+W9</f>
        <v>15757</v>
      </c>
      <c r="T9" s="3">
        <f>SUMIF($D$13:$D$53,D9,$G$13:$G$53)-U9-W9</f>
        <v>15378</v>
      </c>
      <c r="U9" s="3">
        <f>SUMIF($D$13:$D$53,D9,$U$13:$U$53)</f>
        <v>379</v>
      </c>
      <c r="V9" s="3">
        <f>SUMIF($D$13:$D$53,D9,$V$13:$V$53)</f>
        <v>16</v>
      </c>
      <c r="W9" s="3">
        <f>SUMIF($D$13:$D$53,D9,$W$13:$W$53)</f>
        <v>0</v>
      </c>
      <c r="X9" s="15"/>
      <c r="Y9" s="21" t="s">
        <v>104</v>
      </c>
      <c r="Z9" s="33">
        <f>Z8-E9</f>
        <v>26</v>
      </c>
      <c r="AA9" s="33">
        <f>AA8-F9</f>
        <v>10</v>
      </c>
      <c r="AB9" s="33">
        <f>AB8-G9</f>
        <v>76574</v>
      </c>
      <c r="AC9" s="33">
        <f>AC8-T9</f>
        <v>55761</v>
      </c>
      <c r="AD9" s="33">
        <f>AD8-U9</f>
        <v>6743</v>
      </c>
      <c r="AE9" s="33">
        <f>AE8-V9</f>
        <v>170</v>
      </c>
      <c r="AF9" s="33">
        <f>AF8-W9</f>
        <v>14070</v>
      </c>
    </row>
    <row r="10" spans="1:32" ht="12.75">
      <c r="A10" s="10"/>
      <c r="B10" s="10"/>
      <c r="C10" s="16" t="s">
        <v>78</v>
      </c>
      <c r="E10" s="4">
        <f>SUM(E5:E9)</f>
        <v>31</v>
      </c>
      <c r="F10" s="4">
        <f>SUM(F5:F9)</f>
        <v>10</v>
      </c>
      <c r="G10" s="4">
        <f>SUM(G5:G9)</f>
        <v>97131</v>
      </c>
      <c r="T10" s="4">
        <f>SUM(T5:T9)</f>
        <v>75139</v>
      </c>
      <c r="U10" s="4">
        <f>SUM(U5:U9)</f>
        <v>7122</v>
      </c>
      <c r="V10" s="4">
        <f>SUM(V5:V9)</f>
        <v>186</v>
      </c>
      <c r="W10" s="4">
        <f>SUM(W5:W9)</f>
        <v>14870</v>
      </c>
      <c r="X10" s="6"/>
      <c r="Y10" s="28" t="s">
        <v>107</v>
      </c>
      <c r="Z10" s="21"/>
      <c r="AA10" s="21"/>
      <c r="AB10" s="22"/>
      <c r="AC10" s="31">
        <f>AC9/Z9</f>
        <v>2144.653846153846</v>
      </c>
      <c r="AD10" s="21"/>
      <c r="AF10" s="30">
        <f>AF9/AA9</f>
        <v>1407</v>
      </c>
    </row>
    <row r="11" spans="25:28" ht="13.5" thickBot="1">
      <c r="Y11" s="21"/>
      <c r="Z11" s="22"/>
      <c r="AA11" s="21"/>
      <c r="AB11" s="21"/>
    </row>
    <row r="12" spans="2:28" ht="12" customHeight="1" thickBot="1">
      <c r="B12" s="2" t="s">
        <v>97</v>
      </c>
      <c r="C12" s="2" t="s">
        <v>95</v>
      </c>
      <c r="D12" s="2" t="s">
        <v>83</v>
      </c>
      <c r="E12" s="19"/>
      <c r="F12" s="20"/>
      <c r="G12" s="6" t="s">
        <v>94</v>
      </c>
      <c r="H12" s="11" t="s">
        <v>3</v>
      </c>
      <c r="I12" s="11" t="s">
        <v>39</v>
      </c>
      <c r="J12" s="4" t="s">
        <v>38</v>
      </c>
      <c r="K12" s="11" t="s">
        <v>4</v>
      </c>
      <c r="L12" s="11" t="s">
        <v>39</v>
      </c>
      <c r="M12" s="1" t="s">
        <v>38</v>
      </c>
      <c r="N12" s="11" t="s">
        <v>6</v>
      </c>
      <c r="O12" s="11" t="s">
        <v>39</v>
      </c>
      <c r="P12" s="1" t="s">
        <v>38</v>
      </c>
      <c r="Q12" s="11" t="s">
        <v>6</v>
      </c>
      <c r="R12" s="11" t="s">
        <v>39</v>
      </c>
      <c r="S12" s="1" t="s">
        <v>38</v>
      </c>
      <c r="T12" s="18" t="s">
        <v>108</v>
      </c>
      <c r="U12" s="6" t="s">
        <v>77</v>
      </c>
      <c r="V12" s="6" t="s">
        <v>99</v>
      </c>
      <c r="W12" s="6" t="s">
        <v>92</v>
      </c>
      <c r="Y12" s="21"/>
      <c r="Z12" s="22"/>
      <c r="AA12" s="21"/>
      <c r="AB12" s="21"/>
    </row>
    <row r="13" spans="2:28" ht="12.75">
      <c r="B13" s="8" t="s">
        <v>1</v>
      </c>
      <c r="C13" s="8" t="s">
        <v>2</v>
      </c>
      <c r="D13" s="8">
        <v>1</v>
      </c>
      <c r="E13" s="8">
        <v>2</v>
      </c>
      <c r="F13" s="8">
        <v>0</v>
      </c>
      <c r="G13" s="9">
        <v>4061</v>
      </c>
      <c r="H13" s="12" t="s">
        <v>3</v>
      </c>
      <c r="I13" s="12" t="s">
        <v>84</v>
      </c>
      <c r="J13" s="3">
        <v>1997</v>
      </c>
      <c r="K13" s="12" t="s">
        <v>4</v>
      </c>
      <c r="L13" s="12" t="s">
        <v>26</v>
      </c>
      <c r="M13" s="3">
        <v>2064</v>
      </c>
      <c r="N13" s="12"/>
      <c r="O13" s="12"/>
      <c r="T13" s="3">
        <f>J13+M13+P13</f>
        <v>4061</v>
      </c>
      <c r="U13" s="3">
        <v>620</v>
      </c>
      <c r="V13" s="3">
        <v>12</v>
      </c>
      <c r="W13" s="3">
        <v>0</v>
      </c>
      <c r="Y13" s="21"/>
      <c r="Z13" s="22"/>
      <c r="AA13" s="21"/>
      <c r="AB13" s="21"/>
    </row>
    <row r="14" spans="2:28" ht="12.75">
      <c r="B14" s="8" t="s">
        <v>13</v>
      </c>
      <c r="C14" s="8" t="s">
        <v>14</v>
      </c>
      <c r="D14" s="8">
        <v>1</v>
      </c>
      <c r="E14" s="8">
        <v>3</v>
      </c>
      <c r="F14" s="8">
        <v>0</v>
      </c>
      <c r="G14" s="9">
        <v>6970</v>
      </c>
      <c r="H14" s="12" t="s">
        <v>15</v>
      </c>
      <c r="I14" s="12" t="s">
        <v>42</v>
      </c>
      <c r="K14" s="12" t="s">
        <v>16</v>
      </c>
      <c r="L14" s="12" t="s">
        <v>17</v>
      </c>
      <c r="N14" s="12" t="s">
        <v>18</v>
      </c>
      <c r="O14" s="12" t="s">
        <v>19</v>
      </c>
      <c r="T14" s="3">
        <f aca="true" t="shared" si="1" ref="T14:T29">J14+M14+P14</f>
        <v>0</v>
      </c>
      <c r="U14" s="3">
        <v>610</v>
      </c>
      <c r="V14" s="3">
        <v>12</v>
      </c>
      <c r="W14" s="3">
        <v>0</v>
      </c>
      <c r="Y14" s="23"/>
      <c r="Z14" s="22"/>
      <c r="AA14" s="21"/>
      <c r="AB14" s="21"/>
    </row>
    <row r="15" spans="2:28" ht="12.75">
      <c r="B15" s="8" t="s">
        <v>27</v>
      </c>
      <c r="C15" s="8" t="s">
        <v>87</v>
      </c>
      <c r="D15" s="8">
        <v>1</v>
      </c>
      <c r="E15" s="8">
        <v>2</v>
      </c>
      <c r="F15" s="8">
        <v>0</v>
      </c>
      <c r="G15" s="9">
        <v>7533</v>
      </c>
      <c r="H15" s="12" t="s">
        <v>3</v>
      </c>
      <c r="I15" s="12" t="s">
        <v>28</v>
      </c>
      <c r="K15" s="12" t="s">
        <v>4</v>
      </c>
      <c r="L15" s="12" t="s">
        <v>29</v>
      </c>
      <c r="N15" s="12"/>
      <c r="O15" s="12"/>
      <c r="T15" s="3">
        <f t="shared" si="1"/>
        <v>0</v>
      </c>
      <c r="U15" s="3">
        <v>477</v>
      </c>
      <c r="V15" s="3">
        <v>16</v>
      </c>
      <c r="W15" s="3">
        <v>0</v>
      </c>
      <c r="Y15" s="36"/>
      <c r="Z15" s="22"/>
      <c r="AA15" s="22"/>
      <c r="AB15" s="21"/>
    </row>
    <row r="16" spans="2:28" ht="12.75">
      <c r="B16" s="8" t="s">
        <v>30</v>
      </c>
      <c r="C16" s="8" t="s">
        <v>31</v>
      </c>
      <c r="D16" s="8">
        <v>1</v>
      </c>
      <c r="E16" s="8">
        <v>2</v>
      </c>
      <c r="F16" s="8">
        <v>0</v>
      </c>
      <c r="G16" s="9">
        <v>6669</v>
      </c>
      <c r="H16" s="12" t="s">
        <v>3</v>
      </c>
      <c r="I16" s="12" t="s">
        <v>41</v>
      </c>
      <c r="K16" s="12" t="s">
        <v>4</v>
      </c>
      <c r="L16" s="12" t="s">
        <v>47</v>
      </c>
      <c r="N16" s="12"/>
      <c r="O16" s="12"/>
      <c r="T16" s="3">
        <f t="shared" si="1"/>
        <v>0</v>
      </c>
      <c r="U16" s="3">
        <v>477</v>
      </c>
      <c r="V16" s="3">
        <v>14</v>
      </c>
      <c r="W16" s="3">
        <v>0</v>
      </c>
      <c r="Y16" s="36"/>
      <c r="Z16" s="22"/>
      <c r="AA16" s="21"/>
      <c r="AB16" s="21"/>
    </row>
    <row r="17" spans="2:28" ht="12.75">
      <c r="B17" s="8" t="s">
        <v>7</v>
      </c>
      <c r="C17" s="8" t="s">
        <v>5</v>
      </c>
      <c r="D17" s="8">
        <v>2</v>
      </c>
      <c r="E17" s="8">
        <v>3</v>
      </c>
      <c r="F17" s="8">
        <v>0</v>
      </c>
      <c r="G17" s="9">
        <v>6833</v>
      </c>
      <c r="H17" s="12" t="s">
        <v>6</v>
      </c>
      <c r="I17" s="12" t="s">
        <v>8</v>
      </c>
      <c r="J17" s="3">
        <v>2621</v>
      </c>
      <c r="K17" s="12" t="s">
        <v>11</v>
      </c>
      <c r="L17" s="12" t="s">
        <v>12</v>
      </c>
      <c r="M17" s="3">
        <v>1758</v>
      </c>
      <c r="N17" s="12" t="s">
        <v>9</v>
      </c>
      <c r="O17" s="12" t="s">
        <v>10</v>
      </c>
      <c r="P17" s="3">
        <v>2454</v>
      </c>
      <c r="Q17" s="3"/>
      <c r="R17" s="3"/>
      <c r="S17" s="3"/>
      <c r="T17" s="3">
        <f t="shared" si="1"/>
        <v>6833</v>
      </c>
      <c r="U17" s="3">
        <v>442</v>
      </c>
      <c r="V17" s="3">
        <v>12</v>
      </c>
      <c r="W17" s="3">
        <v>0</v>
      </c>
      <c r="Y17" s="36"/>
      <c r="Z17" s="22"/>
      <c r="AA17" s="22"/>
      <c r="AB17" s="21"/>
    </row>
    <row r="18" spans="2:28" ht="12.75">
      <c r="B18" s="8" t="s">
        <v>79</v>
      </c>
      <c r="C18" s="8" t="s">
        <v>20</v>
      </c>
      <c r="D18" s="8">
        <v>2</v>
      </c>
      <c r="E18" s="8">
        <v>1</v>
      </c>
      <c r="F18" s="8">
        <v>0</v>
      </c>
      <c r="G18" s="9">
        <v>2030</v>
      </c>
      <c r="H18" s="12" t="s">
        <v>21</v>
      </c>
      <c r="I18" s="12" t="s">
        <v>23</v>
      </c>
      <c r="J18" s="3">
        <v>2030</v>
      </c>
      <c r="T18" s="3">
        <f t="shared" si="1"/>
        <v>2030</v>
      </c>
      <c r="U18" s="3">
        <v>507</v>
      </c>
      <c r="V18" s="3">
        <v>12</v>
      </c>
      <c r="W18" s="3">
        <v>0</v>
      </c>
      <c r="Y18" s="36"/>
      <c r="Z18" s="22"/>
      <c r="AA18" s="21"/>
      <c r="AB18" s="21"/>
    </row>
    <row r="19" spans="2:20" ht="12.75">
      <c r="B19" s="8" t="s">
        <v>88</v>
      </c>
      <c r="C19" s="8" t="s">
        <v>89</v>
      </c>
      <c r="D19" s="8">
        <v>20</v>
      </c>
      <c r="E19" s="8">
        <v>2</v>
      </c>
      <c r="F19" s="8">
        <v>0</v>
      </c>
      <c r="G19" s="9">
        <v>5785</v>
      </c>
      <c r="H19" s="12" t="s">
        <v>22</v>
      </c>
      <c r="I19" s="12" t="s">
        <v>24</v>
      </c>
      <c r="K19" s="12" t="s">
        <v>25</v>
      </c>
      <c r="L19" s="12" t="s">
        <v>43</v>
      </c>
      <c r="N19" s="12"/>
      <c r="O19" s="12"/>
      <c r="T19" s="3">
        <f t="shared" si="1"/>
        <v>0</v>
      </c>
    </row>
    <row r="20" spans="2:23" ht="12.75">
      <c r="B20" s="8" t="s">
        <v>44</v>
      </c>
      <c r="C20" t="s">
        <v>45</v>
      </c>
      <c r="D20">
        <v>20</v>
      </c>
      <c r="E20">
        <v>2</v>
      </c>
      <c r="F20" s="8">
        <v>0</v>
      </c>
      <c r="G20" s="3">
        <v>6389</v>
      </c>
      <c r="H20" s="12" t="s">
        <v>3</v>
      </c>
      <c r="I20" s="3" t="s">
        <v>46</v>
      </c>
      <c r="K20" s="12" t="s">
        <v>4</v>
      </c>
      <c r="L20" t="s">
        <v>48</v>
      </c>
      <c r="T20" s="3">
        <f t="shared" si="1"/>
        <v>0</v>
      </c>
      <c r="U20" s="3">
        <v>225</v>
      </c>
      <c r="V20" s="3">
        <v>8</v>
      </c>
      <c r="W20" s="3">
        <v>0</v>
      </c>
    </row>
    <row r="21" spans="2:23" ht="12.75">
      <c r="B21" t="s">
        <v>49</v>
      </c>
      <c r="C21" t="s">
        <v>50</v>
      </c>
      <c r="D21">
        <v>20</v>
      </c>
      <c r="E21">
        <v>1</v>
      </c>
      <c r="F21" s="8">
        <v>0</v>
      </c>
      <c r="G21" s="3">
        <v>3583</v>
      </c>
      <c r="H21" s="12"/>
      <c r="T21" s="3">
        <f t="shared" si="1"/>
        <v>0</v>
      </c>
      <c r="U21" s="3">
        <v>154</v>
      </c>
      <c r="V21" s="3">
        <v>8</v>
      </c>
      <c r="W21" s="3">
        <v>0</v>
      </c>
    </row>
    <row r="22" spans="2:23" ht="12.75">
      <c r="B22" s="8" t="s">
        <v>51</v>
      </c>
      <c r="C22" t="s">
        <v>37</v>
      </c>
      <c r="D22">
        <v>3</v>
      </c>
      <c r="E22">
        <v>3</v>
      </c>
      <c r="F22" s="8">
        <v>0</v>
      </c>
      <c r="G22" s="3">
        <v>7158</v>
      </c>
      <c r="H22" s="12" t="s">
        <v>52</v>
      </c>
      <c r="I22" s="9" t="s">
        <v>55</v>
      </c>
      <c r="K22" s="12" t="s">
        <v>53</v>
      </c>
      <c r="L22" t="s">
        <v>56</v>
      </c>
      <c r="N22" s="12" t="s">
        <v>54</v>
      </c>
      <c r="O22" t="s">
        <v>57</v>
      </c>
      <c r="T22" s="3">
        <f t="shared" si="1"/>
        <v>0</v>
      </c>
      <c r="U22" s="3">
        <v>500</v>
      </c>
      <c r="V22" s="15">
        <v>10</v>
      </c>
      <c r="W22" s="3">
        <v>0</v>
      </c>
    </row>
    <row r="23" spans="2:23" ht="12.75">
      <c r="B23" s="8" t="s">
        <v>58</v>
      </c>
      <c r="C23" t="s">
        <v>59</v>
      </c>
      <c r="D23">
        <v>3</v>
      </c>
      <c r="E23" s="8">
        <v>2</v>
      </c>
      <c r="F23" s="8">
        <v>0</v>
      </c>
      <c r="G23" s="3">
        <v>5149</v>
      </c>
      <c r="H23" s="12" t="s">
        <v>60</v>
      </c>
      <c r="K23" s="12" t="s">
        <v>61</v>
      </c>
      <c r="L23" t="s">
        <v>62</v>
      </c>
      <c r="T23" s="3">
        <f t="shared" si="1"/>
        <v>0</v>
      </c>
      <c r="U23" s="3">
        <v>659</v>
      </c>
      <c r="V23" s="3">
        <v>12</v>
      </c>
      <c r="W23" s="3">
        <v>0</v>
      </c>
    </row>
    <row r="24" spans="2:23" ht="12.75">
      <c r="B24" t="s">
        <v>63</v>
      </c>
      <c r="C24" t="s">
        <v>64</v>
      </c>
      <c r="D24">
        <v>3</v>
      </c>
      <c r="E24">
        <v>0</v>
      </c>
      <c r="F24" s="8">
        <v>0</v>
      </c>
      <c r="G24" s="3">
        <v>0</v>
      </c>
      <c r="T24" s="3">
        <f t="shared" si="1"/>
        <v>0</v>
      </c>
      <c r="U24" s="3">
        <v>1545</v>
      </c>
      <c r="V24" s="3">
        <v>24</v>
      </c>
      <c r="W24" s="3">
        <v>0</v>
      </c>
    </row>
    <row r="25" spans="2:23" ht="12.75">
      <c r="B25" t="s">
        <v>86</v>
      </c>
      <c r="C25" t="s">
        <v>80</v>
      </c>
      <c r="D25">
        <v>3</v>
      </c>
      <c r="E25">
        <v>1</v>
      </c>
      <c r="F25" s="8">
        <v>0</v>
      </c>
      <c r="G25" s="3">
        <v>2880</v>
      </c>
      <c r="H25" s="12"/>
      <c r="I25" s="9"/>
      <c r="K25" s="12"/>
      <c r="T25" s="3">
        <f>J25+M25+P25</f>
        <v>0</v>
      </c>
      <c r="U25" s="3">
        <v>0</v>
      </c>
      <c r="V25" s="3">
        <v>0</v>
      </c>
      <c r="W25" s="3">
        <v>0</v>
      </c>
    </row>
    <row r="26" spans="2:23" ht="12.75">
      <c r="B26" t="s">
        <v>73</v>
      </c>
      <c r="C26" t="s">
        <v>74</v>
      </c>
      <c r="D26">
        <v>3</v>
      </c>
      <c r="E26">
        <v>2</v>
      </c>
      <c r="F26" s="8">
        <v>0</v>
      </c>
      <c r="G26" s="3">
        <v>5376</v>
      </c>
      <c r="H26" s="12" t="s">
        <v>3</v>
      </c>
      <c r="I26" s="9" t="s">
        <v>75</v>
      </c>
      <c r="K26" s="12" t="s">
        <v>4</v>
      </c>
      <c r="L26" t="s">
        <v>76</v>
      </c>
      <c r="T26" s="3">
        <f>J26+M26+P26</f>
        <v>0</v>
      </c>
      <c r="U26" s="3">
        <v>372</v>
      </c>
      <c r="V26" s="3">
        <v>16</v>
      </c>
      <c r="W26" s="3">
        <v>922</v>
      </c>
    </row>
    <row r="27" spans="2:23" ht="12.75">
      <c r="B27" t="s">
        <v>34</v>
      </c>
      <c r="C27" t="s">
        <v>35</v>
      </c>
      <c r="D27">
        <v>5</v>
      </c>
      <c r="E27">
        <v>0</v>
      </c>
      <c r="F27" s="8">
        <v>10</v>
      </c>
      <c r="G27" s="3">
        <v>14482</v>
      </c>
      <c r="H27" s="12"/>
      <c r="I27" s="9"/>
      <c r="K27" s="12"/>
      <c r="T27" s="3">
        <f>J27+M27+P27</f>
        <v>0</v>
      </c>
      <c r="U27" s="3">
        <v>534</v>
      </c>
      <c r="V27" s="3">
        <v>30</v>
      </c>
      <c r="W27" s="9">
        <v>13948</v>
      </c>
    </row>
    <row r="28" spans="2:23" ht="12.75">
      <c r="B28" t="s">
        <v>85</v>
      </c>
      <c r="C28" t="s">
        <v>68</v>
      </c>
      <c r="D28">
        <v>3</v>
      </c>
      <c r="E28">
        <v>4</v>
      </c>
      <c r="F28" s="8">
        <v>0</v>
      </c>
      <c r="G28" s="3">
        <v>9000</v>
      </c>
      <c r="H28" s="12" t="s">
        <v>3</v>
      </c>
      <c r="I28" s="3" t="s">
        <v>69</v>
      </c>
      <c r="K28" s="12" t="s">
        <v>4</v>
      </c>
      <c r="L28" t="s">
        <v>70</v>
      </c>
      <c r="N28" s="12" t="s">
        <v>6</v>
      </c>
      <c r="O28" t="s">
        <v>71</v>
      </c>
      <c r="Q28" s="12" t="s">
        <v>21</v>
      </c>
      <c r="R28" t="s">
        <v>72</v>
      </c>
      <c r="T28" s="3">
        <f>J28+M28+P28</f>
        <v>0</v>
      </c>
      <c r="U28" s="3">
        <v>0</v>
      </c>
      <c r="V28" s="3">
        <v>0</v>
      </c>
      <c r="W28" s="3">
        <v>0</v>
      </c>
    </row>
    <row r="29" spans="2:23" ht="12.75">
      <c r="B29" s="8" t="s">
        <v>65</v>
      </c>
      <c r="C29" t="s">
        <v>66</v>
      </c>
      <c r="D29">
        <v>3</v>
      </c>
      <c r="E29">
        <v>1</v>
      </c>
      <c r="F29" s="8">
        <v>0</v>
      </c>
      <c r="G29" s="3">
        <v>3233</v>
      </c>
      <c r="H29" s="12" t="s">
        <v>67</v>
      </c>
      <c r="T29" s="3">
        <f t="shared" si="1"/>
        <v>0</v>
      </c>
      <c r="U29" s="3">
        <v>0</v>
      </c>
      <c r="V29" s="3">
        <v>0</v>
      </c>
      <c r="W29" s="3">
        <v>0</v>
      </c>
    </row>
    <row r="30" spans="3:23" ht="12.75">
      <c r="C30" s="16" t="s">
        <v>78</v>
      </c>
      <c r="D30" s="13" t="s">
        <v>82</v>
      </c>
      <c r="E30" s="1">
        <f>SUM(E13:E29)</f>
        <v>31</v>
      </c>
      <c r="F30" s="1">
        <f>SUM(F13:F29)</f>
        <v>10</v>
      </c>
      <c r="G30" s="4">
        <f>SUM(G13:G29)</f>
        <v>97131</v>
      </c>
      <c r="H30" s="4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4">
        <f>SUM(T13:T29)</f>
        <v>12924</v>
      </c>
      <c r="U30" s="4">
        <f>SUM(U13:U29)</f>
        <v>7122</v>
      </c>
      <c r="V30" s="4">
        <f>SUM(V13:V29)</f>
        <v>186</v>
      </c>
      <c r="W30" s="4">
        <f>SUM(W13:W29)</f>
        <v>14870</v>
      </c>
    </row>
    <row r="34" ht="12.75">
      <c r="I34" s="4"/>
    </row>
    <row r="35" spans="5:9" ht="12.75">
      <c r="E35" s="1"/>
      <c r="F35" s="1"/>
      <c r="G35" s="4"/>
      <c r="I35" s="4"/>
    </row>
    <row r="36" ht="12.75">
      <c r="I36" s="4"/>
    </row>
    <row r="37" ht="12.75">
      <c r="I37" s="4"/>
    </row>
    <row r="38" ht="12.75">
      <c r="I38" s="4"/>
    </row>
    <row r="39" ht="12.75">
      <c r="I39" s="4"/>
    </row>
    <row r="40" spans="5:6" ht="12.75">
      <c r="E40" s="1"/>
      <c r="F40" s="1"/>
    </row>
    <row r="44" ht="12.75">
      <c r="I44" s="4"/>
    </row>
    <row r="45" spans="2:7" ht="12.75">
      <c r="B45" s="5"/>
      <c r="C45" s="5"/>
      <c r="D45" s="5"/>
      <c r="E45" s="5"/>
      <c r="F45" s="5"/>
      <c r="G45" s="7"/>
    </row>
    <row r="46" spans="2:8" ht="12.75">
      <c r="B46" s="2"/>
      <c r="C46" s="2"/>
      <c r="D46" s="2"/>
      <c r="E46" s="2"/>
      <c r="F46" s="2"/>
      <c r="G46" s="6"/>
      <c r="H46" s="4"/>
    </row>
    <row r="47" spans="2:10" ht="12.75">
      <c r="B47" s="2"/>
      <c r="C47" s="2"/>
      <c r="D47" s="2"/>
      <c r="E47" s="2"/>
      <c r="F47" s="2"/>
      <c r="G47" s="6"/>
      <c r="H47" s="4"/>
      <c r="J47" s="4"/>
    </row>
    <row r="48" spans="2:8" ht="12.75">
      <c r="B48" s="2"/>
      <c r="C48" s="2"/>
      <c r="D48" s="2"/>
      <c r="E48" s="2"/>
      <c r="F48" s="2"/>
      <c r="G48" s="6"/>
      <c r="H48" s="4"/>
    </row>
  </sheetData>
  <mergeCells count="1">
    <mergeCell ref="C2:G2"/>
  </mergeCell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Stefano Adriani</cp:lastModifiedBy>
  <cp:lastPrinted>2007-07-17T10:38:47Z</cp:lastPrinted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