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7" activeTab="0"/>
  </bookViews>
  <sheets>
    <sheet name="Summary" sheetId="1" r:id="rId1"/>
    <sheet name="Bulbasaur" sheetId="2" r:id="rId2"/>
    <sheet name="Weedle" sheetId="3" r:id="rId3"/>
    <sheet name="Pidgey" sheetId="4" r:id="rId4"/>
    <sheet name="Rattata" sheetId="5" r:id="rId5"/>
    <sheet name="Nidoran" sheetId="6" r:id="rId6"/>
    <sheet name="Clefairy" sheetId="7" r:id="rId7"/>
    <sheet name="Venonat" sheetId="8" r:id="rId8"/>
    <sheet name="Poliwag" sheetId="9" r:id="rId9"/>
    <sheet name="Psyduck" sheetId="10" r:id="rId10"/>
    <sheet name="Eeve" sheetId="11" r:id="rId11"/>
  </sheets>
  <definedNames/>
  <calcPr fullCalcOnLoad="1"/>
</workbook>
</file>

<file path=xl/sharedStrings.xml><?xml version="1.0" encoding="utf-8"?>
<sst xmlns="http://schemas.openxmlformats.org/spreadsheetml/2006/main" count="415" uniqueCount="91">
  <si>
    <t>pre-evolution</t>
  </si>
  <si>
    <t>post-evolution</t>
  </si>
  <si>
    <t>Type</t>
  </si>
  <si>
    <t>PL</t>
  </si>
  <si>
    <t>PS</t>
  </si>
  <si>
    <t>ΔPL</t>
  </si>
  <si>
    <t>ΔPS</t>
  </si>
  <si>
    <t>Bulbasaur</t>
  </si>
  <si>
    <t>Caterpie</t>
  </si>
  <si>
    <t>Ivysaur</t>
  </si>
  <si>
    <t>Weedle</t>
  </si>
  <si>
    <t>Charmander</t>
  </si>
  <si>
    <t>Pidgey</t>
  </si>
  <si>
    <t>Squirtle</t>
  </si>
  <si>
    <t>Pidgeotto</t>
  </si>
  <si>
    <t>Rattata</t>
  </si>
  <si>
    <t>Metapod</t>
  </si>
  <si>
    <t>Raticate</t>
  </si>
  <si>
    <t>Nidoran_F</t>
  </si>
  <si>
    <t>Kakuna</t>
  </si>
  <si>
    <t>Clefairy</t>
  </si>
  <si>
    <t>Zubat</t>
  </si>
  <si>
    <t>Oddish</t>
  </si>
  <si>
    <t>Gloom</t>
  </si>
  <si>
    <t>Venonat</t>
  </si>
  <si>
    <t>Psyduck</t>
  </si>
  <si>
    <t>Ekans</t>
  </si>
  <si>
    <t>Poliwag</t>
  </si>
  <si>
    <t>Bellsprout</t>
  </si>
  <si>
    <t>Nidorina</t>
  </si>
  <si>
    <t>Weepinbell</t>
  </si>
  <si>
    <t>Goldeen</t>
  </si>
  <si>
    <t>Growlithe</t>
  </si>
  <si>
    <t>Staryu</t>
  </si>
  <si>
    <t>Eeve-Vap</t>
  </si>
  <si>
    <t>Eeve-Joe</t>
  </si>
  <si>
    <t>Eeve-Fla</t>
  </si>
  <si>
    <t>Drowzee</t>
  </si>
  <si>
    <t>Spearow</t>
  </si>
  <si>
    <t>Magikarp</t>
  </si>
  <si>
    <t>Paras</t>
  </si>
  <si>
    <t>Meowth</t>
  </si>
  <si>
    <t>Slowpoke</t>
  </si>
  <si>
    <t>Cubone</t>
  </si>
  <si>
    <t>Krabby</t>
  </si>
  <si>
    <t>Ghastly</t>
  </si>
  <si>
    <t>Haunter</t>
  </si>
  <si>
    <t>Sandshrew</t>
  </si>
  <si>
    <t>Abra</t>
  </si>
  <si>
    <t>Rhyhorn</t>
  </si>
  <si>
    <t>Poliwhirl</t>
  </si>
  <si>
    <t>Jiggypuff</t>
  </si>
  <si>
    <t>Vulpix</t>
  </si>
  <si>
    <t>Nidoran_M</t>
  </si>
  <si>
    <t>Tentacool</t>
  </si>
  <si>
    <t>Nidorino</t>
  </si>
  <si>
    <t>Horsea</t>
  </si>
  <si>
    <t>Mankey</t>
  </si>
  <si>
    <t>Ponyta</t>
  </si>
  <si>
    <t>Voltorb</t>
  </si>
  <si>
    <t>Pikachu</t>
  </si>
  <si>
    <t>Exeggcute</t>
  </si>
  <si>
    <t>Koffing</t>
  </si>
  <si>
    <t>Sentret</t>
  </si>
  <si>
    <t>Ledyba</t>
  </si>
  <si>
    <t>Slowpoke (Sking)</t>
  </si>
  <si>
    <t>Charmeleon</t>
  </si>
  <si>
    <t>Bulbasaur (Base)</t>
  </si>
  <si>
    <t>→</t>
  </si>
  <si>
    <t>Δ Absolute</t>
  </si>
  <si>
    <t>Stima</t>
  </si>
  <si>
    <t>Std</t>
  </si>
  <si>
    <t>Spe</t>
  </si>
  <si>
    <t>Δstd</t>
  </si>
  <si>
    <t>Δspe</t>
  </si>
  <si>
    <t>Err.</t>
  </si>
  <si>
    <t>Avg:</t>
  </si>
  <si>
    <t>Max:</t>
  </si>
  <si>
    <t>Weedle (Base)</t>
  </si>
  <si>
    <t>Pidgey (Base)</t>
  </si>
  <si>
    <t>Dps</t>
  </si>
  <si>
    <t>Rattata (Base)</t>
  </si>
  <si>
    <t>Eratto</t>
  </si>
  <si>
    <t>Nidoran (Male)</t>
  </si>
  <si>
    <t>???</t>
  </si>
  <si>
    <t>Bar</t>
  </si>
  <si>
    <t>Eeve (Base)</t>
  </si>
  <si>
    <t>Rainer / Pyro /Sparky</t>
  </si>
  <si>
    <t>Tipo</t>
  </si>
  <si>
    <t>c</t>
  </si>
  <si>
    <t>Sparky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</si>
</sst>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%"/>
    <numFmt numFmtId="166" formatCode="0"/>
    <numFmt numFmtId="167" formatCode="0.0"/>
  </numFmts>
  <fonts count="14"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8"/>
      <name val="Arial"/>
      <family val="2"/>
    </font>
    <font>
      <sz val="10"/>
      <color indexed="53"/>
      <name val="Arial"/>
      <family val="2"/>
    </font>
    <font>
      <sz val="10"/>
      <color indexed="60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9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1" fillId="0" borderId="0" xfId="0" applyFont="1" applyAlignment="1">
      <alignment horizontal="center"/>
    </xf>
    <xf numFmtId="164" fontId="4" fillId="0" borderId="0" xfId="0" applyFont="1" applyBorder="1" applyAlignment="1">
      <alignment horizontal="center"/>
    </xf>
    <xf numFmtId="164" fontId="1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4" fillId="2" borderId="0" xfId="0" applyFont="1" applyFill="1" applyAlignment="1">
      <alignment horizontal="center"/>
    </xf>
    <xf numFmtId="164" fontId="4" fillId="2" borderId="0" xfId="0" applyFont="1" applyFill="1" applyAlignment="1">
      <alignment horizontal="center"/>
    </xf>
    <xf numFmtId="164" fontId="5" fillId="0" borderId="0" xfId="0" applyFont="1" applyAlignment="1">
      <alignment horizontal="center"/>
    </xf>
    <xf numFmtId="164" fontId="0" fillId="0" borderId="0" xfId="0" applyFont="1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Font="1" applyAlignment="1">
      <alignment horizontal="center"/>
    </xf>
    <xf numFmtId="164" fontId="6" fillId="0" borderId="0" xfId="0" applyFont="1" applyAlignment="1">
      <alignment/>
    </xf>
    <xf numFmtId="164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164" fontId="7" fillId="0" borderId="0" xfId="0" applyFont="1" applyAlignment="1">
      <alignment/>
    </xf>
    <xf numFmtId="164" fontId="7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  <xf numFmtId="164" fontId="8" fillId="0" borderId="0" xfId="0" applyFont="1" applyAlignment="1">
      <alignment/>
    </xf>
    <xf numFmtId="164" fontId="8" fillId="0" borderId="0" xfId="0" applyFont="1" applyAlignment="1">
      <alignment horizontal="center"/>
    </xf>
    <xf numFmtId="165" fontId="8" fillId="0" borderId="0" xfId="0" applyNumberFormat="1" applyFont="1" applyAlignment="1">
      <alignment horizontal="center"/>
    </xf>
    <xf numFmtId="164" fontId="9" fillId="0" borderId="0" xfId="0" applyFont="1" applyAlignment="1">
      <alignment/>
    </xf>
    <xf numFmtId="164" fontId="0" fillId="3" borderId="0" xfId="0" applyFont="1" applyFill="1" applyAlignment="1">
      <alignment/>
    </xf>
    <xf numFmtId="164" fontId="10" fillId="4" borderId="0" xfId="0" applyFont="1" applyFill="1" applyBorder="1" applyAlignment="1">
      <alignment horizontal="center"/>
    </xf>
    <xf numFmtId="164" fontId="7" fillId="4" borderId="0" xfId="0" applyFont="1" applyFill="1" applyAlignment="1">
      <alignment horizontal="center"/>
    </xf>
    <xf numFmtId="164" fontId="0" fillId="0" borderId="0" xfId="0" applyFont="1" applyBorder="1" applyAlignment="1">
      <alignment horizontal="center"/>
    </xf>
    <xf numFmtId="164" fontId="5" fillId="0" borderId="0" xfId="0" applyFont="1" applyAlignment="1">
      <alignment horizontal="right"/>
    </xf>
    <xf numFmtId="167" fontId="5" fillId="0" borderId="0" xfId="0" applyNumberFormat="1" applyFont="1" applyAlignment="1">
      <alignment horizontal="center"/>
    </xf>
    <xf numFmtId="164" fontId="5" fillId="0" borderId="0" xfId="0" applyFont="1" applyBorder="1" applyAlignment="1">
      <alignment horizontal="right"/>
    </xf>
    <xf numFmtId="165" fontId="5" fillId="0" borderId="0" xfId="0" applyNumberFormat="1" applyFont="1" applyAlignment="1">
      <alignment horizontal="center"/>
    </xf>
    <xf numFmtId="164" fontId="13" fillId="0" borderId="0" xfId="0" applyFont="1" applyAlignment="1">
      <alignment horizontal="center"/>
    </xf>
    <xf numFmtId="164" fontId="11" fillId="0" borderId="0" xfId="0" applyFont="1" applyAlignment="1">
      <alignment horizontal="center"/>
    </xf>
    <xf numFmtId="165" fontId="13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B613D"/>
      <rgbColor rgb="00666699"/>
      <rgbColor rgb="00969696"/>
      <rgbColor rgb="00004586"/>
      <rgbColor rgb="00339966"/>
      <rgbColor rgb="00003300"/>
      <rgbColor rgb="00333300"/>
      <rgbColor rgb="00DC2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trendline>
            <c:spPr>
              <a:ln w="3175">
                <a:solidFill>
                  <a:srgbClr val="004586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/>
                <a:lstStyle/>
                <a:p>
                  <a:pPr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</c:trendlineLbl>
          </c:trendline>
          <c:xVal>
            <c:strRef>
              <c:f>Bulbasaur!$C$7:$C$13</c:f>
              <c:strCache/>
            </c:strRef>
          </c:xVal>
          <c:yVal>
            <c:numRef>
              <c:f>Bulbasaur!$B$7:$B$13</c:f>
              <c:numCache/>
            </c:numRef>
          </c:yVal>
          <c:smooth val="0"/>
        </c:ser>
        <c:axId val="43570047"/>
        <c:axId val="56586104"/>
      </c:scatterChart>
      <c:valAx>
        <c:axId val="43570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86104"/>
        <c:crossesAt val="0"/>
        <c:crossBetween val="midCat"/>
        <c:dispUnits/>
      </c:valAx>
      <c:valAx>
        <c:axId val="5658610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70047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trendline>
            <c:spPr>
              <a:ln w="3175">
                <a:solidFill>
                  <a:srgbClr val="004586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/>
                <a:lstStyle/>
                <a:p>
                  <a:pPr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</c:trendlineLbl>
          </c:trendline>
          <c:xVal>
            <c:strRef>
              <c:f>Eeve!$C$6:$C$19</c:f>
              <c:strCache/>
            </c:strRef>
          </c:xVal>
          <c:yVal>
            <c:numRef>
              <c:f>Eeve!$B$6:$B$19</c:f>
              <c:numCache/>
            </c:numRef>
          </c:yVal>
          <c:smooth val="0"/>
        </c:ser>
        <c:axId val="62528905"/>
        <c:axId val="25889234"/>
      </c:scatterChart>
      <c:valAx>
        <c:axId val="62528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89234"/>
        <c:crossesAt val="0"/>
        <c:crossBetween val="midCat"/>
        <c:dispUnits/>
      </c:valAx>
      <c:valAx>
        <c:axId val="2588923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28905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trendline>
            <c:spPr>
              <a:ln w="3175">
                <a:solidFill>
                  <a:srgbClr val="004586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/>
                <a:lstStyle/>
                <a:p>
                  <a:pPr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</c:trendlineLbl>
          </c:trendline>
          <c:xVal>
            <c:strRef>
              <c:f>Weedle!$C$6:$C$14</c:f>
              <c:strCache/>
            </c:strRef>
          </c:xVal>
          <c:yVal>
            <c:numRef>
              <c:f>Weedle!$B$6:$B$14</c:f>
              <c:numCache/>
            </c:numRef>
          </c:yVal>
          <c:smooth val="0"/>
        </c:ser>
        <c:axId val="39512889"/>
        <c:axId val="20071682"/>
      </c:scatterChart>
      <c:valAx>
        <c:axId val="39512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71682"/>
        <c:crossesAt val="0"/>
        <c:crossBetween val="midCat"/>
        <c:dispUnits/>
      </c:valAx>
      <c:valAx>
        <c:axId val="2007168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12889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trendline>
            <c:spPr>
              <a:ln w="3175">
                <a:solidFill>
                  <a:srgbClr val="004586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/>
                <a:lstStyle/>
                <a:p>
                  <a:pPr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</c:trendlineLbl>
          </c:trendline>
          <c:xVal>
            <c:numRef>
              <c:f>Pidgey!$C$6:$C$21</c:f>
              <c:numCache/>
            </c:numRef>
          </c:xVal>
          <c:yVal>
            <c:numRef>
              <c:f>Pidgey!$B$6:$B$21</c:f>
              <c:numCache/>
            </c:numRef>
          </c:yVal>
          <c:smooth val="0"/>
        </c:ser>
        <c:axId val="46427411"/>
        <c:axId val="15193516"/>
      </c:scatterChart>
      <c:valAx>
        <c:axId val="46427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93516"/>
        <c:crossesAt val="0"/>
        <c:crossBetween val="midCat"/>
        <c:dispUnits/>
      </c:valAx>
      <c:valAx>
        <c:axId val="15193516"/>
        <c:scaling>
          <c:orientation val="minMax"/>
          <c:max val="300"/>
          <c:min val="10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27411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trendline>
            <c:spPr>
              <a:ln w="3175">
                <a:solidFill>
                  <a:srgbClr val="004586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/>
                <a:lstStyle/>
                <a:p>
                  <a:pPr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</c:trendlineLbl>
          </c:trendline>
          <c:xVal>
            <c:strRef>
              <c:f>Rattata!$C$6:$C$12</c:f>
              <c:strCache/>
            </c:strRef>
          </c:xVal>
          <c:yVal>
            <c:numRef>
              <c:f>Rattata!$B$6:$B$12</c:f>
              <c:numCache/>
            </c:numRef>
          </c:yVal>
          <c:smooth val="0"/>
        </c:ser>
        <c:axId val="2523917"/>
        <c:axId val="22715254"/>
      </c:scatterChart>
      <c:valAx>
        <c:axId val="2523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15254"/>
        <c:crossesAt val="0"/>
        <c:crossBetween val="midCat"/>
        <c:dispUnits/>
      </c:valAx>
      <c:valAx>
        <c:axId val="2271525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3917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trendline>
            <c:spPr>
              <a:ln w="3175">
                <a:solidFill>
                  <a:srgbClr val="004586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/>
                <a:lstStyle/>
                <a:p>
                  <a:pPr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</c:trendlineLbl>
          </c:trendline>
          <c:xVal>
            <c:numRef>
              <c:f>Nidoran!$C$6:$C$12</c:f>
              <c:numCache/>
            </c:numRef>
          </c:xVal>
          <c:yVal>
            <c:numRef>
              <c:f>Nidoran!$B$6:$B$12</c:f>
              <c:numCache/>
            </c:numRef>
          </c:yVal>
          <c:smooth val="0"/>
        </c:ser>
        <c:axId val="3110695"/>
        <c:axId val="27996256"/>
      </c:scatterChart>
      <c:valAx>
        <c:axId val="3110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96256"/>
        <c:crossesAt val="0"/>
        <c:crossBetween val="midCat"/>
        <c:dispUnits/>
      </c:valAx>
      <c:valAx>
        <c:axId val="2799625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0695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trendline>
            <c:spPr>
              <a:ln w="3175">
                <a:solidFill>
                  <a:srgbClr val="004586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/>
                <a:lstStyle/>
                <a:p>
                  <a:pPr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</c:trendlineLbl>
          </c:trendline>
          <c:xVal>
            <c:numRef>
              <c:f>Clefairy!$C$6:$C$12</c:f>
              <c:numCache/>
            </c:numRef>
          </c:xVal>
          <c:yVal>
            <c:numRef>
              <c:f>Clefairy!$B$6:$B$12</c:f>
              <c:numCache/>
            </c:numRef>
          </c:yVal>
          <c:smooth val="0"/>
        </c:ser>
        <c:axId val="50639713"/>
        <c:axId val="53104234"/>
      </c:scatterChart>
      <c:valAx>
        <c:axId val="50639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04234"/>
        <c:crossesAt val="0"/>
        <c:crossBetween val="midCat"/>
        <c:dispUnits/>
      </c:valAx>
      <c:valAx>
        <c:axId val="5310423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39713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trendline>
            <c:spPr>
              <a:ln w="3175">
                <a:solidFill>
                  <a:srgbClr val="004586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/>
                <a:lstStyle/>
                <a:p>
                  <a:pPr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</c:trendlineLbl>
          </c:trendline>
          <c:xVal>
            <c:numRef>
              <c:f>Venonat!$C$6:$C$12</c:f>
              <c:numCache/>
            </c:numRef>
          </c:xVal>
          <c:yVal>
            <c:numRef>
              <c:f>Venonat!$B$6:$B$12</c:f>
              <c:numCache/>
            </c:numRef>
          </c:yVal>
          <c:smooth val="0"/>
        </c:ser>
        <c:axId val="8176059"/>
        <c:axId val="6475668"/>
      </c:scatterChart>
      <c:valAx>
        <c:axId val="8176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5668"/>
        <c:crossesAt val="0"/>
        <c:crossBetween val="midCat"/>
        <c:dispUnits/>
      </c:valAx>
      <c:valAx>
        <c:axId val="647566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76059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trendline>
            <c:spPr>
              <a:ln w="3175">
                <a:solidFill>
                  <a:srgbClr val="004586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/>
                <a:lstStyle/>
                <a:p>
                  <a:pPr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</c:trendlineLbl>
          </c:trendline>
          <c:xVal>
            <c:strRef>
              <c:f>Poliwag!$C$6:$C$12</c:f>
              <c:strCache/>
            </c:strRef>
          </c:xVal>
          <c:yVal>
            <c:numRef>
              <c:f>Poliwag!$B$6:$B$12</c:f>
              <c:numCache/>
            </c:numRef>
          </c:yVal>
          <c:smooth val="0"/>
        </c:ser>
        <c:axId val="58281013"/>
        <c:axId val="54767070"/>
      </c:scatterChart>
      <c:valAx>
        <c:axId val="58281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67070"/>
        <c:crossesAt val="0"/>
        <c:crossBetween val="midCat"/>
        <c:dispUnits/>
      </c:valAx>
      <c:valAx>
        <c:axId val="5476707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81013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trendline>
            <c:spPr>
              <a:ln w="3175">
                <a:solidFill>
                  <a:srgbClr val="004586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/>
                <a:lstStyle/>
                <a:p>
                  <a:pPr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</c:trendlineLbl>
          </c:trendline>
          <c:xVal>
            <c:strRef>
              <c:f>Psyduck!$C$6:$C$12</c:f>
              <c:strCache/>
            </c:strRef>
          </c:xVal>
          <c:yVal>
            <c:numRef>
              <c:f>Psyduck!$B$6:$B$12</c:f>
              <c:numCache/>
            </c:numRef>
          </c:yVal>
          <c:smooth val="0"/>
        </c:ser>
        <c:axId val="23141583"/>
        <c:axId val="6947656"/>
      </c:scatterChart>
      <c:valAx>
        <c:axId val="23141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47656"/>
        <c:crossesAt val="0"/>
        <c:crossBetween val="midCat"/>
        <c:dispUnits/>
      </c:valAx>
      <c:valAx>
        <c:axId val="694765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41583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152400</xdr:rowOff>
    </xdr:from>
    <xdr:to>
      <xdr:col>10</xdr:col>
      <xdr:colOff>19050</xdr:colOff>
      <xdr:row>29</xdr:row>
      <xdr:rowOff>104775</xdr:rowOff>
    </xdr:to>
    <xdr:graphicFrame>
      <xdr:nvGraphicFramePr>
        <xdr:cNvPr id="1" name="Chart 1"/>
        <xdr:cNvGraphicFramePr/>
      </xdr:nvGraphicFramePr>
      <xdr:xfrm>
        <a:off x="238125" y="2095500"/>
        <a:ext cx="347662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19</xdr:row>
      <xdr:rowOff>152400</xdr:rowOff>
    </xdr:from>
    <xdr:to>
      <xdr:col>11</xdr:col>
      <xdr:colOff>19050</xdr:colOff>
      <xdr:row>36</xdr:row>
      <xdr:rowOff>114300</xdr:rowOff>
    </xdr:to>
    <xdr:graphicFrame>
      <xdr:nvGraphicFramePr>
        <xdr:cNvPr id="1" name="Chart 1"/>
        <xdr:cNvGraphicFramePr/>
      </xdr:nvGraphicFramePr>
      <xdr:xfrm>
        <a:off x="238125" y="3228975"/>
        <a:ext cx="39719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13</xdr:row>
      <xdr:rowOff>152400</xdr:rowOff>
    </xdr:from>
    <xdr:to>
      <xdr:col>10</xdr:col>
      <xdr:colOff>19050</xdr:colOff>
      <xdr:row>30</xdr:row>
      <xdr:rowOff>114300</xdr:rowOff>
    </xdr:to>
    <xdr:graphicFrame>
      <xdr:nvGraphicFramePr>
        <xdr:cNvPr id="1" name="Chart 1"/>
        <xdr:cNvGraphicFramePr/>
      </xdr:nvGraphicFramePr>
      <xdr:xfrm>
        <a:off x="238125" y="2257425"/>
        <a:ext cx="34766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23</xdr:row>
      <xdr:rowOff>95250</xdr:rowOff>
    </xdr:from>
    <xdr:to>
      <xdr:col>24</xdr:col>
      <xdr:colOff>247650</xdr:colOff>
      <xdr:row>48</xdr:row>
      <xdr:rowOff>9525</xdr:rowOff>
    </xdr:to>
    <xdr:graphicFrame>
      <xdr:nvGraphicFramePr>
        <xdr:cNvPr id="1" name="Chart 1"/>
        <xdr:cNvGraphicFramePr/>
      </xdr:nvGraphicFramePr>
      <xdr:xfrm>
        <a:off x="238125" y="3819525"/>
        <a:ext cx="87344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152400</xdr:rowOff>
    </xdr:from>
    <xdr:to>
      <xdr:col>10</xdr:col>
      <xdr:colOff>19050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238125" y="2095500"/>
        <a:ext cx="34766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15</xdr:row>
      <xdr:rowOff>152400</xdr:rowOff>
    </xdr:from>
    <xdr:to>
      <xdr:col>10</xdr:col>
      <xdr:colOff>19050</xdr:colOff>
      <xdr:row>32</xdr:row>
      <xdr:rowOff>104775</xdr:rowOff>
    </xdr:to>
    <xdr:graphicFrame>
      <xdr:nvGraphicFramePr>
        <xdr:cNvPr id="1" name="Chart 1"/>
        <xdr:cNvGraphicFramePr/>
      </xdr:nvGraphicFramePr>
      <xdr:xfrm>
        <a:off x="238125" y="2581275"/>
        <a:ext cx="347662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25</xdr:row>
      <xdr:rowOff>152400</xdr:rowOff>
    </xdr:from>
    <xdr:to>
      <xdr:col>10</xdr:col>
      <xdr:colOff>19050</xdr:colOff>
      <xdr:row>42</xdr:row>
      <xdr:rowOff>114300</xdr:rowOff>
    </xdr:to>
    <xdr:graphicFrame>
      <xdr:nvGraphicFramePr>
        <xdr:cNvPr id="1" name="Chart 1"/>
        <xdr:cNvGraphicFramePr/>
      </xdr:nvGraphicFramePr>
      <xdr:xfrm>
        <a:off x="238125" y="4200525"/>
        <a:ext cx="34766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17</xdr:row>
      <xdr:rowOff>152400</xdr:rowOff>
    </xdr:from>
    <xdr:to>
      <xdr:col>10</xdr:col>
      <xdr:colOff>19050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238125" y="2905125"/>
        <a:ext cx="34766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13</xdr:row>
      <xdr:rowOff>152400</xdr:rowOff>
    </xdr:from>
    <xdr:to>
      <xdr:col>12</xdr:col>
      <xdr:colOff>9525</xdr:colOff>
      <xdr:row>30</xdr:row>
      <xdr:rowOff>114300</xdr:rowOff>
    </xdr:to>
    <xdr:graphicFrame>
      <xdr:nvGraphicFramePr>
        <xdr:cNvPr id="1" name="Chart 1"/>
        <xdr:cNvGraphicFramePr/>
      </xdr:nvGraphicFramePr>
      <xdr:xfrm>
        <a:off x="238125" y="2257425"/>
        <a:ext cx="40100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13</xdr:row>
      <xdr:rowOff>152400</xdr:rowOff>
    </xdr:from>
    <xdr:to>
      <xdr:col>12</xdr:col>
      <xdr:colOff>9525</xdr:colOff>
      <xdr:row>30</xdr:row>
      <xdr:rowOff>114300</xdr:rowOff>
    </xdr:to>
    <xdr:graphicFrame>
      <xdr:nvGraphicFramePr>
        <xdr:cNvPr id="1" name="Chart 1"/>
        <xdr:cNvGraphicFramePr/>
      </xdr:nvGraphicFramePr>
      <xdr:xfrm>
        <a:off x="238125" y="2257425"/>
        <a:ext cx="40100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65"/>
  <sheetViews>
    <sheetView tabSelected="1" workbookViewId="0" topLeftCell="A1">
      <pane ySplit="4" topLeftCell="A41" activePane="bottomLeft" state="frozen"/>
      <selection pane="topLeft" activeCell="A1" sqref="A1"/>
      <selection pane="bottomLeft" activeCell="G64" sqref="G64"/>
    </sheetView>
  </sheetViews>
  <sheetFormatPr defaultColWidth="12.57421875" defaultRowHeight="12.75"/>
  <cols>
    <col min="1" max="1" width="6.28125" style="0" customWidth="1"/>
    <col min="2" max="2" width="14.8515625" style="0" customWidth="1"/>
    <col min="3" max="3" width="9.8515625" style="0" customWidth="1"/>
    <col min="4" max="4" width="7.8515625" style="0" customWidth="1"/>
    <col min="5" max="5" width="8.00390625" style="0" customWidth="1"/>
    <col min="6" max="6" width="9.00390625" style="0" customWidth="1"/>
    <col min="7" max="7" width="8.00390625" style="0" customWidth="1"/>
    <col min="8" max="8" width="8.421875" style="0" customWidth="1"/>
    <col min="9" max="10" width="11.57421875" style="0" customWidth="1"/>
    <col min="11" max="11" width="8.140625" style="0" customWidth="1"/>
    <col min="12" max="12" width="7.140625" style="0" customWidth="1"/>
    <col min="13" max="16384" width="11.57421875" style="0" customWidth="1"/>
  </cols>
  <sheetData>
    <row r="3" spans="3:16" ht="12.75">
      <c r="C3" s="1" t="s">
        <v>0</v>
      </c>
      <c r="D3" s="1"/>
      <c r="E3" s="1" t="s">
        <v>1</v>
      </c>
      <c r="F3" s="1"/>
      <c r="J3" s="2"/>
      <c r="K3" s="3" t="s">
        <v>0</v>
      </c>
      <c r="L3" s="3"/>
      <c r="M3" s="4"/>
      <c r="N3" s="4"/>
      <c r="O3" s="5" t="s">
        <v>1</v>
      </c>
      <c r="P3" s="5"/>
    </row>
    <row r="4" spans="2:16" ht="12.75">
      <c r="B4" s="4" t="s">
        <v>2</v>
      </c>
      <c r="C4" t="s">
        <v>3</v>
      </c>
      <c r="D4" t="s">
        <v>4</v>
      </c>
      <c r="E4" t="s">
        <v>3</v>
      </c>
      <c r="F4" t="s">
        <v>4</v>
      </c>
      <c r="G4" s="6" t="s">
        <v>5</v>
      </c>
      <c r="H4" s="4" t="s">
        <v>6</v>
      </c>
      <c r="J4" s="7" t="s">
        <v>2</v>
      </c>
      <c r="K4" s="8" t="s">
        <v>3</v>
      </c>
      <c r="L4" s="8" t="s">
        <v>4</v>
      </c>
      <c r="M4" s="9" t="s">
        <v>5</v>
      </c>
      <c r="N4" s="10" t="s">
        <v>6</v>
      </c>
      <c r="O4" s="11" t="s">
        <v>3</v>
      </c>
      <c r="P4" s="11" t="s">
        <v>4</v>
      </c>
    </row>
    <row r="5" spans="2:16" ht="12.75">
      <c r="B5" s="12" t="s">
        <v>7</v>
      </c>
      <c r="C5" s="13">
        <v>259</v>
      </c>
      <c r="D5" s="13">
        <v>40</v>
      </c>
      <c r="E5" s="13">
        <v>399</v>
      </c>
      <c r="F5" s="13">
        <v>52</v>
      </c>
      <c r="G5" s="14">
        <f>(E5-C5)/C5</f>
        <v>0.5405405405405406</v>
      </c>
      <c r="H5" s="14">
        <f>(F5-D5)/D5</f>
        <v>0.3</v>
      </c>
      <c r="J5" s="12" t="s">
        <v>7</v>
      </c>
      <c r="K5" s="13"/>
      <c r="L5" s="13"/>
      <c r="M5" s="14">
        <f>VLOOKUP(J5,$B$5:$H$50,6,0)</f>
        <v>0.5405405405405406</v>
      </c>
      <c r="N5" s="14">
        <f>VLOOKUP(J5,$B$5:$H$50,7,0)</f>
        <v>0.3</v>
      </c>
      <c r="O5" s="15">
        <f>K5+(K5*M5)</f>
        <v>0</v>
      </c>
      <c r="P5" s="15">
        <f>L5+(L5*N5)</f>
        <v>0</v>
      </c>
    </row>
    <row r="6" spans="2:16" ht="12.75">
      <c r="B6" t="s">
        <v>8</v>
      </c>
      <c r="C6" s="13">
        <v>192</v>
      </c>
      <c r="D6" s="13">
        <v>62</v>
      </c>
      <c r="E6" s="13">
        <v>205</v>
      </c>
      <c r="F6" s="13">
        <v>68</v>
      </c>
      <c r="G6" s="14">
        <f>(E6-C6)/C6</f>
        <v>0.06770833333333333</v>
      </c>
      <c r="H6" s="14">
        <f>(F6-D6)/D6</f>
        <v>0.0967741935483871</v>
      </c>
      <c r="J6" t="s">
        <v>9</v>
      </c>
      <c r="M6" s="14" t="e">
        <f>VLOOKUP(J6,$B$5:$H$50,6,0)</f>
        <v>#N/A</v>
      </c>
      <c r="N6" s="14" t="e">
        <f>VLOOKUP(J6,$B$5:$H$50,7,0)</f>
        <v>#N/A</v>
      </c>
      <c r="O6" s="15" t="e">
        <f>K6+(K6*M6)</f>
        <v>#N/A</v>
      </c>
      <c r="P6" s="15" t="e">
        <f>L6+(L6*N6)</f>
        <v>#N/A</v>
      </c>
    </row>
    <row r="7" spans="2:16" ht="12.75">
      <c r="B7" t="s">
        <v>10</v>
      </c>
      <c r="C7" s="13">
        <v>230</v>
      </c>
      <c r="D7" s="13">
        <v>58</v>
      </c>
      <c r="E7" s="13">
        <v>245</v>
      </c>
      <c r="F7" s="13">
        <v>64</v>
      </c>
      <c r="G7" s="14">
        <f>(E7-C7)/C7</f>
        <v>0.06521739130434782</v>
      </c>
      <c r="H7" s="14">
        <f>(F7-D7)/D7</f>
        <v>0.10344827586206896</v>
      </c>
      <c r="J7" t="s">
        <v>11</v>
      </c>
      <c r="M7" s="14" t="e">
        <f>VLOOKUP(J7,$B$5:$H$50,6,0)</f>
        <v>#N/A</v>
      </c>
      <c r="N7" s="14" t="e">
        <f>VLOOKUP(J7,$B$5:$H$50,7,0)</f>
        <v>#N/A</v>
      </c>
      <c r="O7" s="15" t="e">
        <f>K7+(K7*M7)</f>
        <v>#N/A</v>
      </c>
      <c r="P7" s="15" t="e">
        <f>L7+(L7*N7)</f>
        <v>#N/A</v>
      </c>
    </row>
    <row r="8" spans="2:16" ht="12.75">
      <c r="B8" t="s">
        <v>12</v>
      </c>
      <c r="C8" s="13">
        <v>379</v>
      </c>
      <c r="D8" s="13">
        <v>57</v>
      </c>
      <c r="E8" s="13">
        <v>704</v>
      </c>
      <c r="F8" s="13">
        <v>85</v>
      </c>
      <c r="G8" s="14">
        <f>(E8-C8)/C8</f>
        <v>0.8575197889182058</v>
      </c>
      <c r="H8" s="14">
        <f>(F8-D8)/D8</f>
        <v>0.49122807017543857</v>
      </c>
      <c r="J8" t="s">
        <v>13</v>
      </c>
      <c r="M8" s="14">
        <f>VLOOKUP(J8,$B$5:$H$50,6,0)</f>
        <v>0.6286407766990292</v>
      </c>
      <c r="N8" s="14">
        <f>VLOOKUP(J8,$B$5:$H$50,7,0)</f>
        <v>0.3333333333333333</v>
      </c>
      <c r="O8" s="15">
        <f>K8+(K8*M8)</f>
        <v>0</v>
      </c>
      <c r="P8" s="15">
        <f>L8+(L8*N8)</f>
        <v>0</v>
      </c>
    </row>
    <row r="9" spans="2:16" ht="12.75">
      <c r="B9" t="s">
        <v>14</v>
      </c>
      <c r="C9" s="13">
        <v>704</v>
      </c>
      <c r="D9" s="13">
        <v>85</v>
      </c>
      <c r="E9" s="13">
        <v>1229</v>
      </c>
      <c r="F9" s="13">
        <v>110</v>
      </c>
      <c r="G9" s="14">
        <f>(E9-C9)/C9</f>
        <v>0.7457386363636364</v>
      </c>
      <c r="H9" s="14">
        <f>(F9-D9)/D9</f>
        <v>0.29411764705882354</v>
      </c>
      <c r="J9" t="s">
        <v>8</v>
      </c>
      <c r="K9" s="16"/>
      <c r="L9" s="16"/>
      <c r="M9" s="14">
        <f>VLOOKUP(J9,$B$5:$H$50,6,0)</f>
        <v>0.06770833333333333</v>
      </c>
      <c r="N9" s="14">
        <f>VLOOKUP(J9,$B$5:$H$50,7,0)</f>
        <v>0.0967741935483871</v>
      </c>
      <c r="O9" s="15">
        <f>K9+(K9*M9)</f>
        <v>0</v>
      </c>
      <c r="P9" s="15">
        <f>L9+(L9*N9)</f>
        <v>0</v>
      </c>
    </row>
    <row r="10" spans="2:16" ht="12.75">
      <c r="B10" t="s">
        <v>15</v>
      </c>
      <c r="C10" s="13">
        <v>215</v>
      </c>
      <c r="D10" s="13">
        <v>35</v>
      </c>
      <c r="E10" s="13">
        <v>549</v>
      </c>
      <c r="F10" s="13">
        <v>60</v>
      </c>
      <c r="G10" s="14">
        <f>(E10-C10)/C10</f>
        <v>1.5534883720930233</v>
      </c>
      <c r="H10" s="14">
        <f>(F10-D10)/D10</f>
        <v>0.7142857142857143</v>
      </c>
      <c r="J10" t="s">
        <v>16</v>
      </c>
      <c r="K10" s="13"/>
      <c r="L10" s="13"/>
      <c r="M10" s="14">
        <f>VLOOKUP(J10,$B$5:$H$50,6,0)</f>
        <v>2.2025862068965516</v>
      </c>
      <c r="N10" s="14">
        <f>VLOOKUP(J10,$B$5:$H$50,7,0)</f>
        <v>0.171875</v>
      </c>
      <c r="O10" s="15">
        <f>K10+(K10*M10)</f>
        <v>0</v>
      </c>
      <c r="P10" s="15">
        <f>L10+(L10*N10)</f>
        <v>0</v>
      </c>
    </row>
    <row r="11" spans="2:16" ht="12.75">
      <c r="B11" t="s">
        <v>17</v>
      </c>
      <c r="C11" s="13"/>
      <c r="D11" s="13"/>
      <c r="E11" s="13"/>
      <c r="F11" s="13"/>
      <c r="G11" s="14"/>
      <c r="H11" s="14"/>
      <c r="J11" t="s">
        <v>10</v>
      </c>
      <c r="K11" s="16"/>
      <c r="L11" s="16"/>
      <c r="M11" s="14">
        <f>VLOOKUP(J11,$B$5:$H$50,6,0)</f>
        <v>0.06521739130434782</v>
      </c>
      <c r="N11" s="14">
        <f>VLOOKUP(J11,$B$5:$H$50,7,0)</f>
        <v>0.10344827586206896</v>
      </c>
      <c r="O11" s="15">
        <f>K11+(K11*M11)</f>
        <v>0</v>
      </c>
      <c r="P11" s="15">
        <f>L11+(L11*N11)</f>
        <v>0</v>
      </c>
    </row>
    <row r="12" spans="2:16" ht="12.75">
      <c r="B12" t="s">
        <v>18</v>
      </c>
      <c r="C12" s="13">
        <v>449</v>
      </c>
      <c r="D12" s="13">
        <v>61</v>
      </c>
      <c r="E12" s="13">
        <v>750</v>
      </c>
      <c r="F12" s="13">
        <v>80</v>
      </c>
      <c r="G12" s="14">
        <f>(E12-C12)/C12</f>
        <v>0.6703786191536748</v>
      </c>
      <c r="H12" s="14">
        <f>(F12-D12)/D12</f>
        <v>0.3114754098360656</v>
      </c>
      <c r="J12" t="s">
        <v>19</v>
      </c>
      <c r="K12" s="13"/>
      <c r="L12" s="13"/>
      <c r="M12" s="14">
        <f>VLOOKUP(J12,$B$5:$H$50,6,0)</f>
        <v>1.9816849816849818</v>
      </c>
      <c r="N12" s="14">
        <f>VLOOKUP(J12,$B$5:$H$50,7,0)</f>
        <v>0.39344262295081966</v>
      </c>
      <c r="O12" s="15">
        <f>K12+(K12*M12)</f>
        <v>0</v>
      </c>
      <c r="P12" s="15">
        <f>L12+(L12*N12)</f>
        <v>0</v>
      </c>
    </row>
    <row r="13" spans="2:16" ht="12.75">
      <c r="B13" t="s">
        <v>20</v>
      </c>
      <c r="C13" s="13">
        <v>662</v>
      </c>
      <c r="D13" s="13">
        <v>92</v>
      </c>
      <c r="E13" s="13">
        <v>1374</v>
      </c>
      <c r="F13" s="13">
        <v>124</v>
      </c>
      <c r="G13" s="14">
        <f>(E13-C13)/C13</f>
        <v>1.0755287009063443</v>
      </c>
      <c r="H13" s="14">
        <f>(F13-D13)/D13</f>
        <v>0.34782608695652173</v>
      </c>
      <c r="J13" t="s">
        <v>12</v>
      </c>
      <c r="K13" s="16"/>
      <c r="L13" s="16"/>
      <c r="M13" s="14">
        <f>VLOOKUP(J13,$B$5:$H$24,6,0)</f>
        <v>0.8575197889182058</v>
      </c>
      <c r="N13" s="14">
        <f>VLOOKUP(J13,$B$5:$H$24,7,0)</f>
        <v>0.49122807017543857</v>
      </c>
      <c r="O13" s="15">
        <f>K13+(K13*M13)</f>
        <v>0</v>
      </c>
      <c r="P13" s="15">
        <f>L13+(L13*N13)</f>
        <v>0</v>
      </c>
    </row>
    <row r="14" spans="2:16" ht="12.75">
      <c r="B14" t="s">
        <v>21</v>
      </c>
      <c r="C14" s="13">
        <v>328</v>
      </c>
      <c r="D14" s="13">
        <v>56</v>
      </c>
      <c r="E14" s="13">
        <v>1030</v>
      </c>
      <c r="F14" s="13">
        <v>97</v>
      </c>
      <c r="G14" s="14">
        <f>(E14-C14)/C14</f>
        <v>2.1402439024390243</v>
      </c>
      <c r="H14" s="14">
        <f>(F14-D14)/D14</f>
        <v>0.7321428571428571</v>
      </c>
      <c r="J14" t="s">
        <v>12</v>
      </c>
      <c r="K14" s="13"/>
      <c r="L14" s="13"/>
      <c r="M14" s="14">
        <f>VLOOKUP(J14,$B$5:$H$50,6,0)</f>
        <v>0.8575197889182058</v>
      </c>
      <c r="N14" s="14">
        <f>VLOOKUP(J14,$B$5:$H$50,7,0)</f>
        <v>0.49122807017543857</v>
      </c>
      <c r="O14" s="15">
        <f>K14+(K14*M14)</f>
        <v>0</v>
      </c>
      <c r="P14" s="15">
        <f>L14+(L14*N14)</f>
        <v>0</v>
      </c>
    </row>
    <row r="15" spans="2:16" ht="12.75">
      <c r="B15" s="17" t="s">
        <v>22</v>
      </c>
      <c r="C15" s="18">
        <v>613</v>
      </c>
      <c r="D15" s="18">
        <v>55</v>
      </c>
      <c r="E15" s="18">
        <v>924</v>
      </c>
      <c r="F15" s="18">
        <v>74</v>
      </c>
      <c r="G15" s="19">
        <f>(E15-C15)/C15</f>
        <v>0.5073409461663948</v>
      </c>
      <c r="H15" s="19">
        <f>(F15-D15)/D15</f>
        <v>0.34545454545454546</v>
      </c>
      <c r="J15" t="s">
        <v>14</v>
      </c>
      <c r="K15" s="16"/>
      <c r="L15" s="16"/>
      <c r="M15" s="14">
        <f>VLOOKUP(J15,$B$5:$H$50,6,0)</f>
        <v>0.7457386363636364</v>
      </c>
      <c r="N15" s="14">
        <f>VLOOKUP(J15,$B$5:$H$50,7,0)</f>
        <v>0.29411764705882354</v>
      </c>
      <c r="O15" s="15">
        <f>K15+(K15*M15)</f>
        <v>0</v>
      </c>
      <c r="P15" s="15">
        <f>L15+(L15*N15)</f>
        <v>0</v>
      </c>
    </row>
    <row r="16" spans="2:16" ht="12.75">
      <c r="B16" s="17" t="s">
        <v>23</v>
      </c>
      <c r="C16" s="18">
        <v>930</v>
      </c>
      <c r="D16" s="18">
        <v>74</v>
      </c>
      <c r="E16" s="18">
        <v>1395</v>
      </c>
      <c r="F16" s="18">
        <v>93</v>
      </c>
      <c r="G16" s="19">
        <f>(E16-C16)/C16</f>
        <v>0.5</v>
      </c>
      <c r="H16" s="19">
        <f>(F16-D16)/D16</f>
        <v>0.25675675675675674</v>
      </c>
      <c r="J16" t="s">
        <v>22</v>
      </c>
      <c r="K16" s="13"/>
      <c r="L16" s="13"/>
      <c r="M16" s="14">
        <f>VLOOKUP(J16,$B$5:$H$50,6,0)</f>
        <v>0.5073409461663948</v>
      </c>
      <c r="N16" s="14">
        <f>VLOOKUP(J16,$B$5:$H$50,7,0)</f>
        <v>0.34545454545454546</v>
      </c>
      <c r="O16" s="15">
        <f>K16+(K16*M16)</f>
        <v>0</v>
      </c>
      <c r="P16" s="15">
        <f>L16+(L16*N16)</f>
        <v>0</v>
      </c>
    </row>
    <row r="17" spans="2:16" ht="12.75">
      <c r="B17" t="s">
        <v>24</v>
      </c>
      <c r="C17" s="13">
        <v>607</v>
      </c>
      <c r="D17" s="13">
        <v>81</v>
      </c>
      <c r="E17" s="13">
        <v>1132</v>
      </c>
      <c r="F17" s="13">
        <v>93</v>
      </c>
      <c r="G17" s="14">
        <f>(E17-C17)/C17</f>
        <v>0.8649093904448105</v>
      </c>
      <c r="H17" s="14">
        <f>(F17-D17)/D17</f>
        <v>0.14814814814814814</v>
      </c>
      <c r="J17" t="s">
        <v>23</v>
      </c>
      <c r="K17" s="13"/>
      <c r="L17" s="13"/>
      <c r="M17" s="14">
        <f>VLOOKUP(J17,$B$5:$H$50,6,0)</f>
        <v>0.5</v>
      </c>
      <c r="N17" s="14">
        <f>VLOOKUP(J17,$B$5:$H$50,7,0)</f>
        <v>0.25675675675675674</v>
      </c>
      <c r="O17" s="15">
        <f>K17+(K17*M17)</f>
        <v>0</v>
      </c>
      <c r="P17" s="15">
        <f>L17+(L17*N17)</f>
        <v>0</v>
      </c>
    </row>
    <row r="18" spans="2:16" ht="12.75">
      <c r="B18" t="s">
        <v>25</v>
      </c>
      <c r="C18" s="13">
        <v>110</v>
      </c>
      <c r="D18" s="13">
        <v>28</v>
      </c>
      <c r="E18" s="13">
        <v>241</v>
      </c>
      <c r="F18" s="13">
        <v>43</v>
      </c>
      <c r="G18" s="14">
        <f>(E18-C18)/C18</f>
        <v>1.190909090909091</v>
      </c>
      <c r="H18" s="14">
        <f>(F18-D18)/D18</f>
        <v>0.5357142857142857</v>
      </c>
      <c r="J18" t="s">
        <v>26</v>
      </c>
      <c r="K18" s="13"/>
      <c r="L18" s="13"/>
      <c r="M18" s="14">
        <f>VLOOKUP(J18,$B$5:$H$50,6,0)</f>
        <v>1.1816143497757847</v>
      </c>
      <c r="N18" s="14">
        <f>VLOOKUP(J18,$B$5:$H$50,7,0)</f>
        <v>0.625</v>
      </c>
      <c r="O18" s="15">
        <f>K18+(K18*M18)</f>
        <v>0</v>
      </c>
      <c r="P18" s="15">
        <f>L18+(L18*N18)</f>
        <v>0</v>
      </c>
    </row>
    <row r="19" spans="2:16" ht="12.75">
      <c r="B19" t="s">
        <v>27</v>
      </c>
      <c r="C19" s="13">
        <v>444</v>
      </c>
      <c r="D19" s="13">
        <v>52</v>
      </c>
      <c r="E19" s="13">
        <v>765</v>
      </c>
      <c r="F19" s="13">
        <v>82</v>
      </c>
      <c r="G19" s="14">
        <f>(E19-C19)/C19</f>
        <v>0.722972972972973</v>
      </c>
      <c r="H19" s="14">
        <f>(F19-D19)/D19</f>
        <v>0.5769230769230769</v>
      </c>
      <c r="J19" t="s">
        <v>18</v>
      </c>
      <c r="K19" s="13"/>
      <c r="L19" s="13"/>
      <c r="M19" s="14">
        <f>VLOOKUP(J19,$B$5:$H$50,6,0)</f>
        <v>0.6703786191536748</v>
      </c>
      <c r="N19" s="14">
        <f>VLOOKUP(J19,$B$5:$H$50,7,0)</f>
        <v>0.3114754098360656</v>
      </c>
      <c r="O19" s="15">
        <f>K19+(K19*M19)</f>
        <v>0</v>
      </c>
      <c r="P19" s="15">
        <f>L19+(L19*N19)</f>
        <v>0</v>
      </c>
    </row>
    <row r="20" spans="2:16" ht="12.75">
      <c r="B20" t="s">
        <v>28</v>
      </c>
      <c r="C20" s="13">
        <v>686</v>
      </c>
      <c r="D20" s="13">
        <v>66</v>
      </c>
      <c r="E20" s="13">
        <v>1073</v>
      </c>
      <c r="F20" s="13">
        <v>85</v>
      </c>
      <c r="G20" s="14">
        <f>(E20-C20)/C20</f>
        <v>0.5641399416909622</v>
      </c>
      <c r="H20" s="14">
        <f>(F20-D20)/D20</f>
        <v>0.2878787878787879</v>
      </c>
      <c r="J20" t="s">
        <v>29</v>
      </c>
      <c r="M20" s="14">
        <f>VLOOKUP(J20,$B$5:$H$50,6,0)</f>
        <v>0.7842907385697538</v>
      </c>
      <c r="N20" s="14">
        <f>VLOOKUP(J20,$B$5:$H$50,7,0)</f>
        <v>0.2604166666666667</v>
      </c>
      <c r="O20" s="15">
        <f>K20+(K20*M20)</f>
        <v>0</v>
      </c>
      <c r="P20" s="15">
        <f>L20+(L20*N20)</f>
        <v>0</v>
      </c>
    </row>
    <row r="21" spans="2:8" ht="12.75">
      <c r="B21" t="s">
        <v>30</v>
      </c>
      <c r="C21" s="13">
        <v>1073</v>
      </c>
      <c r="D21" s="13">
        <v>85</v>
      </c>
      <c r="E21" s="13">
        <v>1589</v>
      </c>
      <c r="F21" s="13">
        <v>105</v>
      </c>
      <c r="G21" s="14">
        <f>(E21-C21)/C21</f>
        <v>0.4808946877912395</v>
      </c>
      <c r="H21" s="14">
        <f>(F21-D21)/D21</f>
        <v>0.23529411764705882</v>
      </c>
    </row>
    <row r="22" spans="2:16" ht="12.75">
      <c r="B22" t="s">
        <v>31</v>
      </c>
      <c r="C22" s="13">
        <v>568</v>
      </c>
      <c r="D22" s="13">
        <v>60</v>
      </c>
      <c r="E22" s="13">
        <v>1230</v>
      </c>
      <c r="F22" s="13">
        <v>104</v>
      </c>
      <c r="G22" s="14">
        <f>(E22-C22)/C22</f>
        <v>1.1654929577464788</v>
      </c>
      <c r="H22" s="14">
        <f>(F22-D22)/D22</f>
        <v>0.7333333333333333</v>
      </c>
      <c r="J22" t="s">
        <v>32</v>
      </c>
      <c r="K22" s="16">
        <v>764</v>
      </c>
      <c r="L22" s="16">
        <v>81</v>
      </c>
      <c r="M22" s="14">
        <f>VLOOKUP(J22,$B$5:$H$50,6,0)</f>
        <v>1.2591587516960652</v>
      </c>
      <c r="N22" s="14">
        <f>VLOOKUP(J22,$B$5:$H$50,7,0)</f>
        <v>0.5540540540540541</v>
      </c>
      <c r="O22" s="15">
        <f>K22+(K22*M22)</f>
        <v>1725.9972862957939</v>
      </c>
      <c r="P22" s="15">
        <f>L22+(L22*N22)</f>
        <v>125.87837837837839</v>
      </c>
    </row>
    <row r="23" spans="2:16" ht="12.75">
      <c r="B23" t="s">
        <v>33</v>
      </c>
      <c r="C23" s="13">
        <v>473</v>
      </c>
      <c r="D23" s="13">
        <v>42</v>
      </c>
      <c r="E23" s="13">
        <v>1108</v>
      </c>
      <c r="F23" s="13">
        <v>76</v>
      </c>
      <c r="G23" s="14">
        <f>(E23-C23)/C23</f>
        <v>1.342494714587738</v>
      </c>
      <c r="H23" s="14">
        <f>(F23-D23)/D23</f>
        <v>0.8095238095238095</v>
      </c>
      <c r="J23" s="20" t="s">
        <v>34</v>
      </c>
      <c r="K23" s="13"/>
      <c r="L23" s="13"/>
      <c r="M23" s="14">
        <f>VLOOKUP(J23,$B$5:$H$50,6,0)</f>
        <v>1.7219430485762144</v>
      </c>
      <c r="N23" s="14">
        <f>VLOOKUP(J23,$B$5:$H$50,7,0)</f>
        <v>1.373134328358209</v>
      </c>
      <c r="O23" s="15">
        <f>K23+(K23*M23)</f>
        <v>0</v>
      </c>
      <c r="P23" s="15">
        <f>L23+(L23*N23)</f>
        <v>0</v>
      </c>
    </row>
    <row r="24" spans="2:16" ht="12.75">
      <c r="B24" s="20" t="s">
        <v>34</v>
      </c>
      <c r="C24" s="21">
        <v>597</v>
      </c>
      <c r="D24" s="21">
        <v>67</v>
      </c>
      <c r="E24" s="21">
        <v>1625</v>
      </c>
      <c r="F24" s="21">
        <v>159</v>
      </c>
      <c r="G24" s="22">
        <f>(E24-C24)/C24</f>
        <v>1.7219430485762144</v>
      </c>
      <c r="H24" s="22">
        <f>(F24-D24)/D24</f>
        <v>1.373134328358209</v>
      </c>
      <c r="J24" s="23" t="s">
        <v>35</v>
      </c>
      <c r="K24" s="13"/>
      <c r="L24" s="13"/>
      <c r="M24" s="14">
        <f>VLOOKUP(J24,$B$5:$H$50,6,0)</f>
        <v>1.0101867572156198</v>
      </c>
      <c r="N24" s="14">
        <f>VLOOKUP(J24,$B$5:$H$50,7,0)</f>
        <v>0.16216216216216217</v>
      </c>
      <c r="O24" s="15">
        <f>K24+(K24*M24)</f>
        <v>0</v>
      </c>
      <c r="P24" s="15">
        <f>L24+(L24*N24)</f>
        <v>0</v>
      </c>
    </row>
    <row r="25" spans="2:16" ht="12.75">
      <c r="B25" s="23" t="s">
        <v>35</v>
      </c>
      <c r="C25" s="24">
        <v>589</v>
      </c>
      <c r="D25" s="24">
        <v>74</v>
      </c>
      <c r="E25" s="24">
        <v>1184</v>
      </c>
      <c r="F25" s="24">
        <v>86</v>
      </c>
      <c r="G25" s="25">
        <f>(E25-C25)/C25</f>
        <v>1.0101867572156198</v>
      </c>
      <c r="H25" s="25">
        <f>(F25-D25)/D25</f>
        <v>0.16216216216216217</v>
      </c>
      <c r="J25" s="26" t="s">
        <v>36</v>
      </c>
      <c r="K25" s="13"/>
      <c r="L25" s="13"/>
      <c r="M25" s="14">
        <f>VLOOKUP(J25,$B$5:$H$50,6,0)</f>
        <v>1.4823008849557522</v>
      </c>
      <c r="N25" s="14">
        <f>VLOOKUP(J25,$B$5:$H$50,7,0)</f>
        <v>0.16883116883116883</v>
      </c>
      <c r="O25" s="15">
        <f>K25+(K25*M25)</f>
        <v>0</v>
      </c>
      <c r="P25" s="15">
        <f>L25+(L25*N25)</f>
        <v>0</v>
      </c>
    </row>
    <row r="26" spans="2:16" ht="12.75">
      <c r="B26" s="26" t="s">
        <v>36</v>
      </c>
      <c r="C26" s="13">
        <v>678</v>
      </c>
      <c r="D26" s="13">
        <v>77</v>
      </c>
      <c r="E26" s="13">
        <v>1683</v>
      </c>
      <c r="F26" s="13">
        <v>90</v>
      </c>
      <c r="G26" s="14">
        <f>(E26-C26)/C26</f>
        <v>1.4823008849557522</v>
      </c>
      <c r="H26" s="14">
        <f>(F26-D26)/D26</f>
        <v>0.16883116883116883</v>
      </c>
      <c r="J26" s="17" t="s">
        <v>22</v>
      </c>
      <c r="K26" s="13">
        <v>717</v>
      </c>
      <c r="L26" s="13">
        <v>71</v>
      </c>
      <c r="M26" s="14">
        <f>VLOOKUP(J26,$B$5:$H$50,6,0)</f>
        <v>0.5073409461663948</v>
      </c>
      <c r="N26" s="14">
        <f>VLOOKUP(J26,$B$5:$H$50,7,0)</f>
        <v>0.34545454545454546</v>
      </c>
      <c r="O26" s="15">
        <f>K26+(K26*M26)</f>
        <v>1080.7634584013051</v>
      </c>
      <c r="P26" s="15">
        <f>L26+(L26*N26)</f>
        <v>95.52727272727273</v>
      </c>
    </row>
    <row r="27" spans="2:16" ht="12.75">
      <c r="B27" t="s">
        <v>37</v>
      </c>
      <c r="C27" s="13">
        <v>587</v>
      </c>
      <c r="D27" s="13">
        <v>80</v>
      </c>
      <c r="E27" s="13">
        <v>1211</v>
      </c>
      <c r="F27" s="13">
        <v>110</v>
      </c>
      <c r="G27" s="14">
        <f>(E27-C27)/C27</f>
        <v>1.0630323679727427</v>
      </c>
      <c r="H27" s="14">
        <f>(F27-D27)/D27</f>
        <v>0.375</v>
      </c>
      <c r="J27" s="17" t="s">
        <v>23</v>
      </c>
      <c r="K27" s="13">
        <v>1036</v>
      </c>
      <c r="L27" s="13">
        <v>89</v>
      </c>
      <c r="M27" s="14">
        <f>VLOOKUP(J27,$B$5:$H$50,6,0)</f>
        <v>0.5</v>
      </c>
      <c r="N27" s="14">
        <f>VLOOKUP(J27,$B$5:$H$50,7,0)</f>
        <v>0.25675675675675674</v>
      </c>
      <c r="O27" s="15">
        <f>K27+(K27*M27)</f>
        <v>1554</v>
      </c>
      <c r="P27" s="15">
        <f>L27+(L27*N27)</f>
        <v>111.85135135135135</v>
      </c>
    </row>
    <row r="28" spans="2:16" ht="12.75">
      <c r="B28" t="s">
        <v>19</v>
      </c>
      <c r="C28" s="13">
        <v>273</v>
      </c>
      <c r="D28" s="13">
        <v>61</v>
      </c>
      <c r="E28" s="13">
        <v>814</v>
      </c>
      <c r="F28" s="13">
        <v>85</v>
      </c>
      <c r="G28" s="14">
        <f>(E28-C28)/C28</f>
        <v>1.9816849816849818</v>
      </c>
      <c r="H28" s="14">
        <f>(F28-D28)/D28</f>
        <v>0.39344262295081966</v>
      </c>
      <c r="J28" t="s">
        <v>32</v>
      </c>
      <c r="K28" s="13"/>
      <c r="L28" s="13"/>
      <c r="M28" s="14">
        <f>VLOOKUP(J28,$B$5:$H$50,6,0)</f>
        <v>1.2591587516960652</v>
      </c>
      <c r="N28" s="14">
        <f>VLOOKUP(J28,$B$5:$H$50,7,0)</f>
        <v>0.5540540540540541</v>
      </c>
      <c r="O28" s="15">
        <f>K28+(K28*M28)</f>
        <v>0</v>
      </c>
      <c r="P28" s="15">
        <f>L28+(L28*N28)</f>
        <v>0</v>
      </c>
    </row>
    <row r="29" spans="2:16" ht="12.75">
      <c r="B29" t="s">
        <v>38</v>
      </c>
      <c r="C29" s="13">
        <v>364</v>
      </c>
      <c r="D29" s="13">
        <v>55</v>
      </c>
      <c r="E29" s="13">
        <v>954</v>
      </c>
      <c r="F29" s="13">
        <v>85</v>
      </c>
      <c r="G29" s="14">
        <f>(E29-C29)/C29</f>
        <v>1.620879120879121</v>
      </c>
      <c r="H29" s="14">
        <f>(F29-D29)/D29</f>
        <v>0.5454545454545454</v>
      </c>
      <c r="J29" s="27" t="s">
        <v>39</v>
      </c>
      <c r="K29" s="13"/>
      <c r="L29" s="13"/>
      <c r="M29" s="14">
        <f>VLOOKUP(J29,$B$5:$H$50,6,0)</f>
        <v>14.92</v>
      </c>
      <c r="N29" s="14">
        <f>VLOOKUP(J29,$B$5:$H$50,7,0)</f>
        <v>2.8484848484848486</v>
      </c>
      <c r="O29" s="15">
        <f>K29+(K29*M29)</f>
        <v>0</v>
      </c>
      <c r="P29" s="15">
        <f>L29+(L29*N29)</f>
        <v>0</v>
      </c>
    </row>
    <row r="30" spans="2:16" ht="12.75">
      <c r="B30" t="s">
        <v>26</v>
      </c>
      <c r="C30" s="13">
        <v>446</v>
      </c>
      <c r="D30" s="13">
        <v>48</v>
      </c>
      <c r="E30" s="13">
        <v>973</v>
      </c>
      <c r="F30" s="13">
        <v>78</v>
      </c>
      <c r="G30" s="14">
        <f>(E30-C30)/C30</f>
        <v>1.1816143497757847</v>
      </c>
      <c r="H30" s="14">
        <f>(F30-D30)/D30</f>
        <v>0.625</v>
      </c>
      <c r="J30" t="s">
        <v>28</v>
      </c>
      <c r="K30" s="13"/>
      <c r="L30" s="13"/>
      <c r="M30" s="14">
        <f>VLOOKUP(J30,$B$5:$H$50,6,0)</f>
        <v>0.5641399416909622</v>
      </c>
      <c r="N30" s="14">
        <f>VLOOKUP(J30,$B$5:$H$50,7,0)</f>
        <v>0.2878787878787879</v>
      </c>
      <c r="O30" s="15">
        <f>K30+(K30*M30)</f>
        <v>0</v>
      </c>
      <c r="P30" s="15">
        <f>L30+(L30*N30)</f>
        <v>0</v>
      </c>
    </row>
    <row r="31" spans="2:16" ht="12.75">
      <c r="B31" t="s">
        <v>40</v>
      </c>
      <c r="C31" s="13">
        <v>476</v>
      </c>
      <c r="D31" s="13">
        <v>48</v>
      </c>
      <c r="E31" s="13">
        <v>932</v>
      </c>
      <c r="F31" s="13">
        <v>78</v>
      </c>
      <c r="G31" s="14">
        <f>(E31-C31)/C31</f>
        <v>0.957983193277311</v>
      </c>
      <c r="H31" s="14">
        <f>(F31-D31)/D31</f>
        <v>0.625</v>
      </c>
      <c r="J31" t="s">
        <v>30</v>
      </c>
      <c r="K31" s="13"/>
      <c r="L31" s="13"/>
      <c r="M31" s="14">
        <f>VLOOKUP(J31,$B$5:$H$50,6,0)</f>
        <v>0.4808946877912395</v>
      </c>
      <c r="N31" s="14">
        <f>VLOOKUP(J31,$B$5:$H$50,7,0)</f>
        <v>0.23529411764705882</v>
      </c>
      <c r="O31" s="15">
        <f>K31+(K31*M31)</f>
        <v>0</v>
      </c>
      <c r="P31" s="15">
        <f>L31+(L31*N31)</f>
        <v>0</v>
      </c>
    </row>
    <row r="32" spans="2:16" ht="12.75">
      <c r="B32" t="s">
        <v>32</v>
      </c>
      <c r="C32" s="13">
        <v>737</v>
      </c>
      <c r="D32" s="13">
        <v>74</v>
      </c>
      <c r="E32" s="13">
        <v>1665</v>
      </c>
      <c r="F32" s="13">
        <v>115</v>
      </c>
      <c r="G32" s="14">
        <f>(E32-C32)/C32</f>
        <v>1.2591587516960652</v>
      </c>
      <c r="H32" s="14">
        <f>(F32-D32)/D32</f>
        <v>0.5540540540540541</v>
      </c>
      <c r="J32" t="s">
        <v>41</v>
      </c>
      <c r="K32" s="13"/>
      <c r="L32" s="13"/>
      <c r="M32" s="14">
        <f>VLOOKUP(J32,$B$5:$H$50,6,0)</f>
        <v>1.1635514018691588</v>
      </c>
      <c r="N32" s="14">
        <f>VLOOKUP(J32,$B$5:$H$50,7,0)</f>
        <v>0.5357142857142857</v>
      </c>
      <c r="O32" s="15">
        <f>K32+(K32*M32)</f>
        <v>0</v>
      </c>
      <c r="P32" s="15">
        <f>L32+(L32*N32)</f>
        <v>0</v>
      </c>
    </row>
    <row r="33" spans="2:16" ht="12.75">
      <c r="B33" t="s">
        <v>42</v>
      </c>
      <c r="C33" s="13">
        <v>561</v>
      </c>
      <c r="D33" s="13">
        <v>104</v>
      </c>
      <c r="E33" s="13">
        <v>1214</v>
      </c>
      <c r="F33" s="13">
        <v>110</v>
      </c>
      <c r="G33" s="14">
        <f>(E33-C33)/C33</f>
        <v>1.1639928698752229</v>
      </c>
      <c r="H33" s="14">
        <f>(F33-D33)/D33</f>
        <v>0.057692307692307696</v>
      </c>
      <c r="J33" t="s">
        <v>43</v>
      </c>
      <c r="M33" s="14">
        <f>VLOOKUP(J33,$B$5:$H$50,6,0)</f>
        <v>0.6660550458715596</v>
      </c>
      <c r="N33" s="14">
        <f>VLOOKUP(J33,$B$5:$H$50,7,0)</f>
        <v>0.18181818181818182</v>
      </c>
      <c r="O33" s="15">
        <f>K33+(K33*M33)</f>
        <v>0</v>
      </c>
      <c r="P33" s="15">
        <f>L33+(L33*N33)</f>
        <v>0</v>
      </c>
    </row>
    <row r="34" spans="2:16" ht="12.75">
      <c r="B34" t="s">
        <v>44</v>
      </c>
      <c r="C34" s="13">
        <v>435</v>
      </c>
      <c r="D34" s="13">
        <v>44</v>
      </c>
      <c r="E34" s="13">
        <v>1015</v>
      </c>
      <c r="F34" s="13">
        <v>74</v>
      </c>
      <c r="G34" s="14">
        <f>(E34-C34)/C34</f>
        <v>1.3333333333333333</v>
      </c>
      <c r="H34" s="14">
        <f>(F34-D34)/D34</f>
        <v>0.6818181818181818</v>
      </c>
      <c r="J34" t="s">
        <v>45</v>
      </c>
      <c r="M34" s="14">
        <f>VLOOKUP(J34,$B$5:$H$50,6,0)</f>
        <v>0.7254464285714286</v>
      </c>
      <c r="N34" s="14">
        <f>VLOOKUP(J34,$B$5:$H$50,7,0)</f>
        <v>0.4090909090909091</v>
      </c>
      <c r="O34" s="15">
        <f>K34+(K34*M34)</f>
        <v>0</v>
      </c>
      <c r="P34" s="15">
        <f>L34+(L34*N34)</f>
        <v>0</v>
      </c>
    </row>
    <row r="35" spans="2:16" ht="12.75">
      <c r="B35" t="s">
        <v>16</v>
      </c>
      <c r="C35" s="13">
        <v>232</v>
      </c>
      <c r="D35" s="13">
        <v>64</v>
      </c>
      <c r="E35" s="13">
        <v>743</v>
      </c>
      <c r="F35" s="13">
        <v>75</v>
      </c>
      <c r="G35" s="14">
        <f>(E35-C35)/C35</f>
        <v>2.2025862068965516</v>
      </c>
      <c r="H35" s="14">
        <f>(F35-D35)/D35</f>
        <v>0.171875</v>
      </c>
      <c r="J35" t="s">
        <v>46</v>
      </c>
      <c r="M35" s="14">
        <f>VLOOKUP(J35,$B$5:$H$60,6,0)</f>
        <v>0.5109961190168176</v>
      </c>
      <c r="N35" s="14">
        <f>VLOOKUP(J35,$B$5:$H$60,7,0)</f>
        <v>0.2903225806451613</v>
      </c>
      <c r="O35" s="15">
        <f>K35+(K35*M35)</f>
        <v>0</v>
      </c>
      <c r="P35" s="15">
        <f>L35+(L35*N35)</f>
        <v>0</v>
      </c>
    </row>
    <row r="36" spans="2:16" ht="12.75">
      <c r="B36" t="s">
        <v>47</v>
      </c>
      <c r="C36" s="13">
        <v>427</v>
      </c>
      <c r="D36" s="13">
        <v>68</v>
      </c>
      <c r="E36" s="13">
        <v>992</v>
      </c>
      <c r="F36" s="13">
        <v>98</v>
      </c>
      <c r="G36" s="14">
        <f>(E36-C36)/C36</f>
        <v>1.3231850117096018</v>
      </c>
      <c r="H36" s="14">
        <f>(F36-D36)/D36</f>
        <v>0.4411764705882353</v>
      </c>
      <c r="J36" t="s">
        <v>37</v>
      </c>
      <c r="M36" s="14">
        <f>VLOOKUP(J36,$B$5:$H$60,6,0)</f>
        <v>1.0630323679727427</v>
      </c>
      <c r="N36" s="14">
        <f>VLOOKUP(J36,$B$5:$H$60,7,0)</f>
        <v>0.375</v>
      </c>
      <c r="O36" s="15">
        <f>K36+(K36*M36)</f>
        <v>0</v>
      </c>
      <c r="P36" s="15">
        <f>L36+(L36*N36)</f>
        <v>0</v>
      </c>
    </row>
    <row r="37" spans="2:16" ht="12.75">
      <c r="B37" t="s">
        <v>48</v>
      </c>
      <c r="C37" s="13">
        <v>321</v>
      </c>
      <c r="D37" s="13">
        <v>37</v>
      </c>
      <c r="E37" s="13">
        <v>617</v>
      </c>
      <c r="F37" s="13">
        <v>54</v>
      </c>
      <c r="G37" s="14">
        <f>(E37-C37)/C37</f>
        <v>0.9221183800623053</v>
      </c>
      <c r="H37" s="14">
        <f>(F37-D37)/D37</f>
        <v>0.4594594594594595</v>
      </c>
      <c r="J37" t="s">
        <v>27</v>
      </c>
      <c r="K37">
        <v>428</v>
      </c>
      <c r="L37">
        <v>55</v>
      </c>
      <c r="M37" s="14">
        <f>VLOOKUP(J37,$B$5:$H$60,6,0)</f>
        <v>0.722972972972973</v>
      </c>
      <c r="N37" s="14">
        <f>VLOOKUP(J37,$B$5:$H$60,7,0)</f>
        <v>0.5769230769230769</v>
      </c>
      <c r="O37" s="15">
        <f>K37+(K37*M37)</f>
        <v>737.4324324324325</v>
      </c>
      <c r="P37" s="15">
        <f>L37+(L37*N37)</f>
        <v>86.73076923076923</v>
      </c>
    </row>
    <row r="38" spans="2:16" ht="12.75">
      <c r="B38" t="s">
        <v>49</v>
      </c>
      <c r="C38" s="13">
        <v>646</v>
      </c>
      <c r="D38" s="13">
        <v>100</v>
      </c>
      <c r="E38" s="13">
        <v>1256</v>
      </c>
      <c r="F38" s="13">
        <v>131</v>
      </c>
      <c r="G38" s="14">
        <f>(E38-C38)/C38</f>
        <v>0.9442724458204335</v>
      </c>
      <c r="H38" s="14">
        <f>(F38-D38)/D38</f>
        <v>0.31</v>
      </c>
      <c r="J38" t="s">
        <v>50</v>
      </c>
      <c r="K38">
        <v>749</v>
      </c>
      <c r="L38">
        <v>82</v>
      </c>
      <c r="M38" s="14">
        <f>VLOOKUP(J38,$B$5:$H$60,6,0)</f>
        <v>0.9376443418013857</v>
      </c>
      <c r="N38" s="14">
        <f>VLOOKUP(J38,$B$5:$H$60,7,0)</f>
        <v>0.38202247191011235</v>
      </c>
      <c r="O38" s="15">
        <f>K38+(K38*M38)</f>
        <v>1451.2956120092379</v>
      </c>
      <c r="P38" s="15">
        <f>L38+(L38*N38)</f>
        <v>113.32584269662921</v>
      </c>
    </row>
    <row r="39" spans="2:16" ht="12.75">
      <c r="B39" s="27" t="s">
        <v>39</v>
      </c>
      <c r="C39" s="13">
        <v>125</v>
      </c>
      <c r="D39" s="13">
        <v>33</v>
      </c>
      <c r="E39" s="13">
        <v>1990</v>
      </c>
      <c r="F39" s="13">
        <v>127</v>
      </c>
      <c r="G39" s="14">
        <f>(E39-C39)/C39</f>
        <v>14.92</v>
      </c>
      <c r="H39" s="14">
        <f>(F39-D39)/D39</f>
        <v>2.8484848484848486</v>
      </c>
      <c r="J39" t="s">
        <v>25</v>
      </c>
      <c r="M39" s="14">
        <f>VLOOKUP(J39,$B$5:$H$60,6,0)</f>
        <v>1.190909090909091</v>
      </c>
      <c r="N39" s="14">
        <f>VLOOKUP(J39,$B$5:$H$60,7,0)</f>
        <v>0.5357142857142857</v>
      </c>
      <c r="O39" s="15">
        <f>K39+(K39*M39)</f>
        <v>0</v>
      </c>
      <c r="P39" s="15">
        <f>L39+(L39*N39)</f>
        <v>0</v>
      </c>
    </row>
    <row r="40" spans="2:16" ht="12.75">
      <c r="B40" t="s">
        <v>29</v>
      </c>
      <c r="C40" s="13">
        <v>853</v>
      </c>
      <c r="D40" s="13">
        <v>96</v>
      </c>
      <c r="E40" s="13">
        <v>1522</v>
      </c>
      <c r="F40" s="13">
        <v>121</v>
      </c>
      <c r="G40" s="14">
        <f>(E40-C40)/C40</f>
        <v>0.7842907385697538</v>
      </c>
      <c r="H40" s="14">
        <f>(F40-D40)/D40</f>
        <v>0.2604166666666667</v>
      </c>
      <c r="J40" t="s">
        <v>51</v>
      </c>
      <c r="M40" s="14">
        <f>VLOOKUP(J40,$B$5:$H$60,6,0)</f>
        <v>1.5869565217391304</v>
      </c>
      <c r="N40" s="14">
        <f>VLOOKUP(J40,$B$5:$H$60,7,0)</f>
        <v>0.2112676056338028</v>
      </c>
      <c r="O40" s="15">
        <f>K40+(K40*M40)</f>
        <v>0</v>
      </c>
      <c r="P40" s="15">
        <f>L40+(L40*N40)</f>
        <v>0</v>
      </c>
    </row>
    <row r="41" spans="2:16" ht="12.75">
      <c r="B41" t="s">
        <v>52</v>
      </c>
      <c r="C41" s="13">
        <v>459</v>
      </c>
      <c r="D41" s="13">
        <v>52</v>
      </c>
      <c r="E41" s="13">
        <v>1226</v>
      </c>
      <c r="F41" s="13">
        <v>94</v>
      </c>
      <c r="G41" s="14">
        <f>(E41-C41)/C41</f>
        <v>1.671023965141612</v>
      </c>
      <c r="H41" s="14">
        <f>(F41-D41)/D41</f>
        <v>0.8076923076923077</v>
      </c>
      <c r="J41" t="s">
        <v>53</v>
      </c>
      <c r="M41" s="14">
        <f>VLOOKUP(J41,$B$5:$H$50,6,0)</f>
        <v>0.6882352941176471</v>
      </c>
      <c r="N41" s="14">
        <f>VLOOKUP(J41,$B$5:$H$50,7,0)</f>
        <v>0.3225806451612903</v>
      </c>
      <c r="O41" s="15">
        <f>K41+(K41*M41)</f>
        <v>0</v>
      </c>
      <c r="P41" s="15">
        <f>L41+(L41*N41)</f>
        <v>0</v>
      </c>
    </row>
    <row r="42" spans="2:16" ht="12.75">
      <c r="B42" t="s">
        <v>54</v>
      </c>
      <c r="C42" s="13">
        <v>449</v>
      </c>
      <c r="D42" s="13">
        <v>53</v>
      </c>
      <c r="E42" s="13">
        <v>1243</v>
      </c>
      <c r="F42" s="13">
        <v>101</v>
      </c>
      <c r="G42" s="14">
        <f>(E42-C42)/C42</f>
        <v>1.7683741648106903</v>
      </c>
      <c r="H42" s="14">
        <f>(F42-D42)/D42</f>
        <v>0.9056603773584906</v>
      </c>
      <c r="J42" t="s">
        <v>55</v>
      </c>
      <c r="M42" s="14">
        <f>VLOOKUP(J42,$B$5:$H$50,6,0)</f>
        <v>0.867595818815331</v>
      </c>
      <c r="N42" s="14">
        <f>VLOOKUP(J42,$B$5:$H$50,7,0)</f>
        <v>0.32926829268292684</v>
      </c>
      <c r="O42" s="15">
        <f>K42+(K42*M42)</f>
        <v>0</v>
      </c>
      <c r="P42" s="15">
        <f>L42+(L42*N42)</f>
        <v>0</v>
      </c>
    </row>
    <row r="43" spans="2:8" ht="12.75">
      <c r="B43" t="s">
        <v>56</v>
      </c>
      <c r="C43" s="13">
        <v>467</v>
      </c>
      <c r="D43" s="13">
        <v>46</v>
      </c>
      <c r="E43" s="13">
        <v>1028</v>
      </c>
      <c r="F43" s="13">
        <v>77</v>
      </c>
      <c r="G43" s="14">
        <f>(E43-C43)/C43</f>
        <v>1.2012847965738758</v>
      </c>
      <c r="H43" s="14">
        <f>(F43-D43)/D43</f>
        <v>0.6739130434782609</v>
      </c>
    </row>
    <row r="44" spans="2:8" ht="12.75">
      <c r="B44" t="s">
        <v>43</v>
      </c>
      <c r="C44" s="13">
        <v>545</v>
      </c>
      <c r="D44" s="13">
        <v>66</v>
      </c>
      <c r="E44" s="13">
        <v>908</v>
      </c>
      <c r="F44" s="13">
        <v>78</v>
      </c>
      <c r="G44" s="14">
        <f>(E44-C44)/C44</f>
        <v>0.6660550458715596</v>
      </c>
      <c r="H44" s="14">
        <f>(F44-D44)/D44</f>
        <v>0.18181818181818182</v>
      </c>
    </row>
    <row r="45" spans="2:8" ht="12.75">
      <c r="B45" t="s">
        <v>13</v>
      </c>
      <c r="C45" s="13">
        <v>412</v>
      </c>
      <c r="D45" s="13">
        <v>51</v>
      </c>
      <c r="E45" s="13">
        <v>671</v>
      </c>
      <c r="F45" s="13">
        <v>68</v>
      </c>
      <c r="G45" s="14">
        <f>(E45-C45)/C45</f>
        <v>0.6286407766990292</v>
      </c>
      <c r="H45" s="14">
        <f>(F45-D45)/D45</f>
        <v>0.3333333333333333</v>
      </c>
    </row>
    <row r="46" spans="2:8" ht="12.75">
      <c r="B46" t="s">
        <v>53</v>
      </c>
      <c r="C46" s="13">
        <v>510</v>
      </c>
      <c r="D46" s="13">
        <v>62</v>
      </c>
      <c r="E46" s="13">
        <v>861</v>
      </c>
      <c r="F46" s="13">
        <v>82</v>
      </c>
      <c r="G46" s="14">
        <f>(E46-C46)/C46</f>
        <v>0.6882352941176471</v>
      </c>
      <c r="H46" s="14">
        <f>(F46-D46)/D46</f>
        <v>0.3225806451612903</v>
      </c>
    </row>
    <row r="47" spans="2:8" ht="12.75">
      <c r="B47" t="s">
        <v>55</v>
      </c>
      <c r="C47" s="13">
        <v>861</v>
      </c>
      <c r="D47" s="13">
        <v>82</v>
      </c>
      <c r="E47" s="13">
        <v>1608</v>
      </c>
      <c r="F47" s="13">
        <v>109</v>
      </c>
      <c r="G47" s="14">
        <f>(E47-C47)/C47</f>
        <v>0.867595818815331</v>
      </c>
      <c r="H47" s="14">
        <f>(F47-D47)/D47</f>
        <v>0.32926829268292684</v>
      </c>
    </row>
    <row r="48" spans="2:8" ht="12.75">
      <c r="B48" t="s">
        <v>41</v>
      </c>
      <c r="C48" s="13">
        <v>428</v>
      </c>
      <c r="D48" s="13">
        <v>56</v>
      </c>
      <c r="E48" s="13">
        <v>926</v>
      </c>
      <c r="F48" s="13">
        <v>86</v>
      </c>
      <c r="G48" s="14">
        <f>(E48-C48)/C48</f>
        <v>1.1635514018691588</v>
      </c>
      <c r="H48" s="14">
        <f>(F48-D48)/D48</f>
        <v>0.5357142857142857</v>
      </c>
    </row>
    <row r="49" spans="2:8" ht="12.75">
      <c r="B49" t="s">
        <v>43</v>
      </c>
      <c r="C49" s="13">
        <v>571</v>
      </c>
      <c r="D49" s="13">
        <v>71</v>
      </c>
      <c r="E49" s="13">
        <v>984</v>
      </c>
      <c r="F49" s="13">
        <v>84</v>
      </c>
      <c r="G49" s="14">
        <f>(E49-C49)/C49</f>
        <v>0.723292469352014</v>
      </c>
      <c r="H49" s="14">
        <f>(F49-D49)/D49</f>
        <v>0.18309859154929578</v>
      </c>
    </row>
    <row r="50" spans="2:8" ht="12.75">
      <c r="B50" t="s">
        <v>45</v>
      </c>
      <c r="C50" s="13">
        <v>448</v>
      </c>
      <c r="D50" s="13">
        <v>44</v>
      </c>
      <c r="E50" s="13">
        <v>773</v>
      </c>
      <c r="F50" s="13">
        <v>62</v>
      </c>
      <c r="G50" s="14">
        <f>(E50-C50)/C50</f>
        <v>0.7254464285714286</v>
      </c>
      <c r="H50" s="14">
        <f>(F50-D50)/D50</f>
        <v>0.4090909090909091</v>
      </c>
    </row>
    <row r="51" spans="2:8" ht="12.75">
      <c r="B51" t="s">
        <v>46</v>
      </c>
      <c r="C51" s="13">
        <v>773</v>
      </c>
      <c r="D51" s="13">
        <v>62</v>
      </c>
      <c r="E51" s="13">
        <v>1168</v>
      </c>
      <c r="F51" s="13">
        <v>80</v>
      </c>
      <c r="G51" s="14">
        <f>(E51-C51)/C51</f>
        <v>0.5109961190168176</v>
      </c>
      <c r="H51" s="14">
        <f>(F51-D51)/D51</f>
        <v>0.2903225806451613</v>
      </c>
    </row>
    <row r="52" spans="2:8" ht="12.75">
      <c r="B52" t="s">
        <v>51</v>
      </c>
      <c r="C52" s="13">
        <v>460</v>
      </c>
      <c r="D52" s="13">
        <v>142</v>
      </c>
      <c r="E52" s="13">
        <v>1190</v>
      </c>
      <c r="F52" s="13">
        <v>172</v>
      </c>
      <c r="G52" s="14">
        <f>(E52-C52)/C52</f>
        <v>1.5869565217391304</v>
      </c>
      <c r="H52" s="14">
        <f>(F52-D52)/D52</f>
        <v>0.2112676056338028</v>
      </c>
    </row>
    <row r="53" spans="2:8" ht="12.75">
      <c r="B53" t="s">
        <v>57</v>
      </c>
      <c r="C53" s="13">
        <v>558</v>
      </c>
      <c r="D53" s="13">
        <v>57</v>
      </c>
      <c r="E53" s="13">
        <v>1232</v>
      </c>
      <c r="F53" s="13">
        <v>90</v>
      </c>
      <c r="G53" s="14">
        <f>(E53-C53)/C53</f>
        <v>1.2078853046594982</v>
      </c>
      <c r="H53" s="14">
        <f>(F53-D53)/D53</f>
        <v>0.5789473684210527</v>
      </c>
    </row>
    <row r="54" spans="2:8" ht="12.75">
      <c r="B54" t="s">
        <v>58</v>
      </c>
      <c r="C54" s="13">
        <v>847</v>
      </c>
      <c r="D54" s="13">
        <v>68</v>
      </c>
      <c r="E54" s="13">
        <v>1234</v>
      </c>
      <c r="F54" s="13">
        <v>86</v>
      </c>
      <c r="G54" s="14">
        <f>(E54-C54)/C54</f>
        <v>0.45690672963400236</v>
      </c>
      <c r="H54" s="14">
        <f>(F54-D54)/D54</f>
        <v>0.2647058823529412</v>
      </c>
    </row>
    <row r="55" spans="2:8" ht="12.75">
      <c r="B55" t="s">
        <v>59</v>
      </c>
      <c r="C55" s="13">
        <v>464</v>
      </c>
      <c r="D55" s="13">
        <v>54</v>
      </c>
      <c r="E55" s="13">
        <v>919</v>
      </c>
      <c r="F55" s="13">
        <v>78</v>
      </c>
      <c r="G55" s="14">
        <f>(E55-C55)/C55</f>
        <v>0.9806034482758621</v>
      </c>
      <c r="H55" s="14">
        <f>(F55-D55)/D55</f>
        <v>0.4444444444444444</v>
      </c>
    </row>
    <row r="56" spans="2:8" ht="12.75">
      <c r="B56" t="s">
        <v>50</v>
      </c>
      <c r="C56" s="13">
        <v>866</v>
      </c>
      <c r="D56" s="13">
        <v>89</v>
      </c>
      <c r="E56" s="13">
        <v>1678</v>
      </c>
      <c r="F56" s="13">
        <v>123</v>
      </c>
      <c r="G56" s="14">
        <f>(E56-C56)/C56</f>
        <v>0.9376443418013857</v>
      </c>
      <c r="H56" s="14">
        <f>(F56-D56)/D56</f>
        <v>0.38202247191011235</v>
      </c>
    </row>
    <row r="57" spans="2:8" ht="12.75">
      <c r="B57" t="s">
        <v>9</v>
      </c>
      <c r="C57" s="13">
        <v>976</v>
      </c>
      <c r="D57" s="13">
        <v>86</v>
      </c>
      <c r="E57" s="13">
        <v>1664</v>
      </c>
      <c r="F57" s="13">
        <v>112</v>
      </c>
      <c r="G57" s="14">
        <f>(E57-C57)/C57</f>
        <v>0.7049180327868853</v>
      </c>
      <c r="H57" s="14">
        <f>(F57-D57)/D57</f>
        <v>0.3023255813953488</v>
      </c>
    </row>
    <row r="58" spans="2:8" ht="12.75">
      <c r="B58" t="s">
        <v>60</v>
      </c>
      <c r="C58" s="13">
        <v>434</v>
      </c>
      <c r="D58" s="13">
        <v>48</v>
      </c>
      <c r="E58" s="13">
        <v>1335</v>
      </c>
      <c r="F58" s="13">
        <v>81</v>
      </c>
      <c r="G58" s="14">
        <f>(E58-C58)/C58</f>
        <v>2.076036866359447</v>
      </c>
      <c r="H58" s="14">
        <f>(F58-D58)/D58</f>
        <v>0.6875</v>
      </c>
    </row>
    <row r="59" spans="2:8" ht="12.75">
      <c r="B59" t="s">
        <v>61</v>
      </c>
      <c r="C59" s="13">
        <v>550</v>
      </c>
      <c r="D59" s="13">
        <v>79</v>
      </c>
      <c r="E59" s="13">
        <v>1603</v>
      </c>
      <c r="F59" s="13">
        <v>124</v>
      </c>
      <c r="G59" s="14">
        <f>(E59-C59)/C59</f>
        <v>1.9145454545454546</v>
      </c>
      <c r="H59" s="14">
        <f>(F59-D59)/D59</f>
        <v>0.569620253164557</v>
      </c>
    </row>
    <row r="60" spans="2:8" ht="12.75">
      <c r="B60" t="s">
        <v>62</v>
      </c>
      <c r="C60" s="13">
        <v>613</v>
      </c>
      <c r="D60" s="13">
        <v>56</v>
      </c>
      <c r="E60" s="13">
        <v>1233</v>
      </c>
      <c r="F60" s="13">
        <v>86</v>
      </c>
      <c r="G60" s="14">
        <f>(E60-C60)/C60</f>
        <v>1.0114192495921697</v>
      </c>
      <c r="H60" s="14">
        <f>(F60-D60)/D60</f>
        <v>0.5357142857142857</v>
      </c>
    </row>
    <row r="61" spans="2:8" ht="12.75">
      <c r="B61" t="s">
        <v>63</v>
      </c>
      <c r="C61" s="13">
        <v>293</v>
      </c>
      <c r="D61" s="13">
        <v>55</v>
      </c>
      <c r="E61" s="13">
        <v>1060</v>
      </c>
      <c r="F61" s="13">
        <v>123</v>
      </c>
      <c r="G61" s="14">
        <f>(E61-C61)/C61</f>
        <v>2.6177474402730376</v>
      </c>
      <c r="H61" s="14">
        <f>(F61-D61)/D61</f>
        <v>1.2363636363636363</v>
      </c>
    </row>
    <row r="62" spans="2:8" ht="12.75">
      <c r="B62" t="s">
        <v>64</v>
      </c>
      <c r="C62" s="13">
        <v>355</v>
      </c>
      <c r="D62" s="13">
        <v>51</v>
      </c>
      <c r="E62" s="13">
        <v>694</v>
      </c>
      <c r="F62" s="13">
        <v>69</v>
      </c>
      <c r="G62" s="14">
        <f>(E62-C62)/C62</f>
        <v>0.9549295774647887</v>
      </c>
      <c r="H62" s="14">
        <f>(F62-D62)/D62</f>
        <v>0.35294117647058826</v>
      </c>
    </row>
    <row r="63" spans="2:8" ht="12.75">
      <c r="B63" t="s">
        <v>65</v>
      </c>
      <c r="C63" s="13">
        <v>782</v>
      </c>
      <c r="D63" s="13">
        <v>129</v>
      </c>
      <c r="E63" s="13">
        <v>1668</v>
      </c>
      <c r="F63" s="13">
        <v>136</v>
      </c>
      <c r="G63" s="14">
        <f>(E63-C63)/C63</f>
        <v>1.132992327365729</v>
      </c>
      <c r="H63" s="14">
        <f>(F63-D63)/D63</f>
        <v>0.05426356589147287</v>
      </c>
    </row>
    <row r="64" spans="2:8" ht="12.75">
      <c r="B64" t="s">
        <v>11</v>
      </c>
      <c r="C64" s="13">
        <v>492</v>
      </c>
      <c r="D64" s="13">
        <v>54</v>
      </c>
      <c r="E64" s="13">
        <v>903</v>
      </c>
      <c r="F64" s="13">
        <v>78</v>
      </c>
      <c r="G64" s="14">
        <f>(E64-C64)/C64</f>
        <v>0.8353658536585366</v>
      </c>
      <c r="H64" s="14">
        <f>(F64-D64)/D64</f>
        <v>0.4444444444444444</v>
      </c>
    </row>
    <row r="65" spans="2:8" ht="12.75">
      <c r="B65" t="s">
        <v>66</v>
      </c>
      <c r="C65" s="13">
        <v>903</v>
      </c>
      <c r="D65" s="13">
        <v>78</v>
      </c>
      <c r="E65" s="13">
        <v>1667</v>
      </c>
      <c r="F65" s="13">
        <v>104</v>
      </c>
      <c r="G65" s="14">
        <f>(E65-C65)/C65</f>
        <v>0.8460686600221484</v>
      </c>
      <c r="H65" s="14">
        <f>(F65-D65)/D65</f>
        <v>0.3333333333333333</v>
      </c>
    </row>
  </sheetData>
  <sheetProtection selectLockedCells="1" selectUnlockedCells="1"/>
  <mergeCells count="4">
    <mergeCell ref="C3:D3"/>
    <mergeCell ref="E3:F3"/>
    <mergeCell ref="K3:L3"/>
    <mergeCell ref="O3:P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4:V12"/>
  <sheetViews>
    <sheetView workbookViewId="0" topLeftCell="A1">
      <pane ySplit="5" topLeftCell="A6" activePane="bottomLeft" state="frozen"/>
      <selection pane="topLeft" activeCell="A1" sqref="A1"/>
      <selection pane="bottomLeft" activeCell="H6" sqref="H6"/>
    </sheetView>
  </sheetViews>
  <sheetFormatPr defaultColWidth="12.57421875" defaultRowHeight="12.75"/>
  <cols>
    <col min="1" max="1" width="4.28125" style="13" customWidth="1"/>
    <col min="2" max="2" width="4.7109375" style="13" customWidth="1"/>
    <col min="3" max="3" width="4.8515625" style="13" customWidth="1"/>
    <col min="4" max="4" width="5.140625" style="13" customWidth="1"/>
    <col min="5" max="5" width="5.7109375" style="13" customWidth="1"/>
    <col min="6" max="7" width="3.57421875" style="13" customWidth="1"/>
    <col min="8" max="8" width="6.421875" style="13" customWidth="1"/>
    <col min="9" max="9" width="6.28125" style="13" customWidth="1"/>
    <col min="10" max="10" width="7.28125" style="13" customWidth="1"/>
    <col min="11" max="11" width="7.140625" style="13" customWidth="1"/>
    <col min="12" max="12" width="4.57421875" style="13" customWidth="1"/>
    <col min="13" max="13" width="3.421875" style="13" customWidth="1"/>
    <col min="14" max="14" width="6.421875" style="13" customWidth="1"/>
    <col min="15" max="15" width="5.57421875" style="13" customWidth="1"/>
    <col min="16" max="16" width="5.00390625" style="13" customWidth="1"/>
    <col min="17" max="17" width="6.7109375" style="13" customWidth="1"/>
    <col min="18" max="18" width="4.57421875" style="13" customWidth="1"/>
    <col min="19" max="20" width="6.28125" style="13" customWidth="1"/>
    <col min="21" max="21" width="5.421875" style="13" customWidth="1"/>
    <col min="22" max="22" width="5.28125" style="13" customWidth="1"/>
    <col min="23" max="23" width="4.140625" style="13" customWidth="1"/>
    <col min="24" max="16384" width="11.57421875" style="13" customWidth="1"/>
  </cols>
  <sheetData>
    <row r="4" spans="2:22" ht="12.75">
      <c r="B4" s="28" t="s">
        <v>20</v>
      </c>
      <c r="C4" s="28"/>
      <c r="D4" s="28"/>
      <c r="E4" s="28"/>
      <c r="F4" s="28"/>
      <c r="G4" s="29" t="s">
        <v>68</v>
      </c>
      <c r="H4" s="28" t="s">
        <v>84</v>
      </c>
      <c r="I4" s="28"/>
      <c r="J4" s="28"/>
      <c r="K4" s="28"/>
      <c r="L4" s="28"/>
      <c r="N4" s="1" t="s">
        <v>69</v>
      </c>
      <c r="O4" s="1"/>
      <c r="P4" s="1"/>
      <c r="Q4" s="1"/>
      <c r="S4" s="1" t="s">
        <v>69</v>
      </c>
      <c r="T4" s="1"/>
      <c r="U4" s="1"/>
      <c r="V4" s="1"/>
    </row>
    <row r="5" spans="2:22" ht="12.75">
      <c r="B5" s="4" t="s">
        <v>3</v>
      </c>
      <c r="C5" s="4" t="s">
        <v>4</v>
      </c>
      <c r="D5" s="4" t="s">
        <v>71</v>
      </c>
      <c r="E5" s="4" t="s">
        <v>72</v>
      </c>
      <c r="F5" s="4" t="s">
        <v>85</v>
      </c>
      <c r="G5" s="4"/>
      <c r="H5" s="4" t="s">
        <v>3</v>
      </c>
      <c r="I5" s="4" t="s">
        <v>4</v>
      </c>
      <c r="J5" s="4" t="s">
        <v>71</v>
      </c>
      <c r="K5" s="4" t="s">
        <v>72</v>
      </c>
      <c r="L5" s="4" t="s">
        <v>85</v>
      </c>
      <c r="N5" s="6" t="s">
        <v>5</v>
      </c>
      <c r="O5" s="4" t="s">
        <v>6</v>
      </c>
      <c r="P5" s="4" t="s">
        <v>73</v>
      </c>
      <c r="Q5" s="4" t="s">
        <v>74</v>
      </c>
      <c r="S5" s="6" t="s">
        <v>5</v>
      </c>
      <c r="T5" s="4" t="s">
        <v>6</v>
      </c>
      <c r="U5" s="4" t="s">
        <v>73</v>
      </c>
      <c r="V5" s="4" t="s">
        <v>74</v>
      </c>
    </row>
    <row r="6" spans="2:22" ht="12.75">
      <c r="B6" s="35">
        <v>110</v>
      </c>
      <c r="C6" s="35">
        <v>28</v>
      </c>
      <c r="D6" s="35">
        <v>12</v>
      </c>
      <c r="E6" s="35">
        <v>40</v>
      </c>
      <c r="F6" s="35">
        <v>4</v>
      </c>
      <c r="H6" s="13">
        <v>241</v>
      </c>
      <c r="I6" s="13">
        <v>43</v>
      </c>
      <c r="J6" s="13">
        <v>15</v>
      </c>
      <c r="K6" s="13">
        <v>65</v>
      </c>
      <c r="L6" s="13">
        <v>2</v>
      </c>
      <c r="N6" s="13">
        <f>H6-B6</f>
        <v>131</v>
      </c>
      <c r="O6" s="13">
        <f>I6-C6</f>
        <v>15</v>
      </c>
      <c r="P6" s="13">
        <f>J6-D6</f>
        <v>3</v>
      </c>
      <c r="Q6" s="13">
        <f>K6-E6</f>
        <v>25</v>
      </c>
      <c r="S6" s="14">
        <f>N6/B6</f>
        <v>1.190909090909091</v>
      </c>
      <c r="T6" s="14">
        <f>O6/C6</f>
        <v>0.5357142857142857</v>
      </c>
      <c r="U6" s="14">
        <f>P6/D6</f>
        <v>0.25</v>
      </c>
      <c r="V6" s="14">
        <f>Q6/E6</f>
        <v>0.625</v>
      </c>
    </row>
    <row r="7" spans="2:22" ht="12.75">
      <c r="B7" s="36">
        <v>111</v>
      </c>
      <c r="C7" s="36">
        <v>29</v>
      </c>
      <c r="D7" s="36">
        <v>12</v>
      </c>
      <c r="E7" s="36">
        <v>60</v>
      </c>
      <c r="F7" s="36">
        <v>1</v>
      </c>
      <c r="G7" s="36"/>
      <c r="H7" s="36">
        <v>0</v>
      </c>
      <c r="I7" s="36">
        <v>0</v>
      </c>
      <c r="J7" s="36">
        <v>0</v>
      </c>
      <c r="K7" s="36">
        <v>0</v>
      </c>
      <c r="L7" s="36">
        <v>0</v>
      </c>
      <c r="N7" s="13">
        <f>H7-B7</f>
        <v>-111</v>
      </c>
      <c r="O7" s="13">
        <f>I7-C7</f>
        <v>-29</v>
      </c>
      <c r="P7" s="13">
        <f>J7-D7</f>
        <v>-12</v>
      </c>
      <c r="Q7" s="13">
        <f>K7-E7</f>
        <v>-60</v>
      </c>
      <c r="S7" s="14">
        <f>N7/B7</f>
        <v>-1</v>
      </c>
      <c r="T7" s="14">
        <f>O7/C7</f>
        <v>-1</v>
      </c>
      <c r="U7" s="14">
        <f>P7/D7</f>
        <v>-1</v>
      </c>
      <c r="V7" s="14">
        <f>Q7/E7</f>
        <v>-1</v>
      </c>
    </row>
    <row r="8" spans="2:22" ht="12.75">
      <c r="B8" s="36">
        <v>113</v>
      </c>
      <c r="C8" s="36">
        <v>30</v>
      </c>
      <c r="D8" s="36">
        <v>12</v>
      </c>
      <c r="E8" s="36">
        <v>60</v>
      </c>
      <c r="F8" s="36">
        <v>1</v>
      </c>
      <c r="G8" s="36"/>
      <c r="H8" s="36">
        <v>0</v>
      </c>
      <c r="I8" s="36">
        <v>0</v>
      </c>
      <c r="J8" s="36">
        <v>0</v>
      </c>
      <c r="K8" s="36">
        <v>0</v>
      </c>
      <c r="L8" s="36">
        <v>0</v>
      </c>
      <c r="N8" s="13">
        <f>H8-B8</f>
        <v>-113</v>
      </c>
      <c r="O8" s="13">
        <f>I8-C8</f>
        <v>-30</v>
      </c>
      <c r="P8" s="13">
        <f>J8-D8</f>
        <v>-12</v>
      </c>
      <c r="Q8" s="13">
        <f>K8-E8</f>
        <v>-60</v>
      </c>
      <c r="S8" s="14">
        <f>N8/B8</f>
        <v>-1</v>
      </c>
      <c r="T8" s="14">
        <f>O8/C8</f>
        <v>-1</v>
      </c>
      <c r="U8" s="14">
        <f>P8/D8</f>
        <v>-1</v>
      </c>
      <c r="V8" s="14">
        <f>Q8/E8</f>
        <v>-1</v>
      </c>
    </row>
    <row r="9" spans="2:22" ht="12.75">
      <c r="B9" s="36">
        <v>184</v>
      </c>
      <c r="C9" s="36">
        <v>36</v>
      </c>
      <c r="D9" s="36">
        <v>6</v>
      </c>
      <c r="E9" s="36">
        <v>45</v>
      </c>
      <c r="F9" s="36">
        <v>2</v>
      </c>
      <c r="G9" s="36"/>
      <c r="H9" s="36">
        <v>0</v>
      </c>
      <c r="I9" s="36">
        <v>0</v>
      </c>
      <c r="J9" s="36">
        <v>0</v>
      </c>
      <c r="K9" s="36">
        <v>0</v>
      </c>
      <c r="L9" s="36">
        <v>0</v>
      </c>
      <c r="N9" s="13">
        <f>H9-B9</f>
        <v>-184</v>
      </c>
      <c r="O9" s="13">
        <f>I9-C9</f>
        <v>-36</v>
      </c>
      <c r="P9" s="13">
        <f>J9-D9</f>
        <v>-6</v>
      </c>
      <c r="Q9" s="13">
        <f>K9-E9</f>
        <v>-45</v>
      </c>
      <c r="S9" s="14">
        <f>N9/B9</f>
        <v>-1</v>
      </c>
      <c r="T9" s="14">
        <f>O9/C9</f>
        <v>-1</v>
      </c>
      <c r="U9" s="14">
        <f>P9/D9</f>
        <v>-1</v>
      </c>
      <c r="V9" s="14">
        <f>Q9/E9</f>
        <v>-1</v>
      </c>
    </row>
    <row r="10" spans="2:22" ht="12.75">
      <c r="B10" s="36">
        <v>351</v>
      </c>
      <c r="C10" s="36">
        <v>49</v>
      </c>
      <c r="D10" s="36">
        <v>6</v>
      </c>
      <c r="E10" s="36">
        <v>45</v>
      </c>
      <c r="F10" s="36">
        <v>2</v>
      </c>
      <c r="G10" s="36"/>
      <c r="H10" s="36">
        <v>0</v>
      </c>
      <c r="I10" s="36">
        <v>0</v>
      </c>
      <c r="J10" s="36">
        <v>0</v>
      </c>
      <c r="K10" s="36">
        <v>0</v>
      </c>
      <c r="L10" s="36">
        <v>0</v>
      </c>
      <c r="N10" s="13">
        <f>H10-B10</f>
        <v>-351</v>
      </c>
      <c r="O10" s="13">
        <f>I10-C10</f>
        <v>-49</v>
      </c>
      <c r="P10" s="13">
        <f>J10-D10</f>
        <v>-6</v>
      </c>
      <c r="Q10" s="13">
        <f>K10-E10</f>
        <v>-45</v>
      </c>
      <c r="S10" s="14">
        <f>N10/B10</f>
        <v>-1</v>
      </c>
      <c r="T10" s="14">
        <f>O10/C10</f>
        <v>-1</v>
      </c>
      <c r="U10" s="14">
        <f>P10/D10</f>
        <v>-1</v>
      </c>
      <c r="V10" s="14">
        <f>Q10/E10</f>
        <v>-1</v>
      </c>
    </row>
    <row r="11" spans="3:22" ht="12.75">
      <c r="C11" s="31" t="s">
        <v>76</v>
      </c>
      <c r="D11" s="32">
        <f>AVERAGE(D6:D10)</f>
        <v>9.6</v>
      </c>
      <c r="E11" s="32">
        <f>AVERAGE(E6:E10)</f>
        <v>50</v>
      </c>
      <c r="F11" s="32"/>
      <c r="I11" s="31" t="s">
        <v>76</v>
      </c>
      <c r="J11" s="32">
        <f>AVERAGE(J6:J10)</f>
        <v>3</v>
      </c>
      <c r="K11" s="32">
        <f>AVERAGE(K6:K10)</f>
        <v>13</v>
      </c>
      <c r="L11" s="32"/>
      <c r="S11" s="14"/>
      <c r="T11" s="14"/>
      <c r="U11" s="14"/>
      <c r="V11" s="14"/>
    </row>
    <row r="12" spans="2:22" ht="12.75">
      <c r="B12" s="33" t="s">
        <v>77</v>
      </c>
      <c r="C12" s="33"/>
      <c r="D12" s="11">
        <f>MAX(D6:D10)</f>
        <v>12</v>
      </c>
      <c r="E12" s="11">
        <f>MAX(E6:E10)</f>
        <v>60</v>
      </c>
      <c r="F12" s="11"/>
      <c r="H12" s="33" t="s">
        <v>77</v>
      </c>
      <c r="I12" s="33"/>
      <c r="J12" s="11">
        <f>MAX(J6:J10)</f>
        <v>15</v>
      </c>
      <c r="K12" s="11">
        <f>MAX(K6:K10)</f>
        <v>65</v>
      </c>
      <c r="L12" s="11"/>
      <c r="N12" s="31" t="s">
        <v>76</v>
      </c>
      <c r="O12" s="11">
        <f>AVERAGE(O6:O10)</f>
        <v>-25.8</v>
      </c>
      <c r="P12" s="11">
        <f>AVERAGE(P6:P10)</f>
        <v>-6.6</v>
      </c>
      <c r="Q12" s="11">
        <f>AVERAGE(Q6:Q10)</f>
        <v>-37</v>
      </c>
      <c r="S12" s="31" t="s">
        <v>76</v>
      </c>
      <c r="T12" s="34">
        <f>AVERAGE(T6:T10)</f>
        <v>-0.6928571428571428</v>
      </c>
      <c r="U12" s="34">
        <f>AVERAGE(U6:U10)</f>
        <v>-0.75</v>
      </c>
      <c r="V12" s="34">
        <f>AVERAGE(V6:V10)</f>
        <v>-0.675</v>
      </c>
    </row>
  </sheetData>
  <sheetProtection selectLockedCells="1" selectUnlockedCells="1"/>
  <mergeCells count="6">
    <mergeCell ref="B4:E4"/>
    <mergeCell ref="H4:K4"/>
    <mergeCell ref="N4:Q4"/>
    <mergeCell ref="S4:V4"/>
    <mergeCell ref="B12:C12"/>
    <mergeCell ref="H12:I12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4:X18"/>
  <sheetViews>
    <sheetView workbookViewId="0" topLeftCell="A1">
      <pane ySplit="5" topLeftCell="A6" activePane="bottomLeft" state="frozen"/>
      <selection pane="topLeft" activeCell="A1" sqref="A1"/>
      <selection pane="bottomLeft" activeCell="S18" sqref="S18"/>
    </sheetView>
  </sheetViews>
  <sheetFormatPr defaultColWidth="12.57421875" defaultRowHeight="12.75"/>
  <cols>
    <col min="1" max="1" width="4.28125" style="13" customWidth="1"/>
    <col min="2" max="2" width="4.7109375" style="13" customWidth="1"/>
    <col min="3" max="3" width="4.8515625" style="13" customWidth="1"/>
    <col min="4" max="4" width="5.140625" style="13" customWidth="1"/>
    <col min="5" max="5" width="5.7109375" style="13" customWidth="1"/>
    <col min="6" max="6" width="3.57421875" style="13" customWidth="1"/>
    <col min="7" max="7" width="7.421875" style="13" customWidth="1"/>
    <col min="8" max="8" width="6.421875" style="13" customWidth="1"/>
    <col min="9" max="9" width="6.28125" style="13" customWidth="1"/>
    <col min="10" max="10" width="7.28125" style="13" customWidth="1"/>
    <col min="11" max="11" width="7.140625" style="13" customWidth="1"/>
    <col min="12" max="12" width="3.421875" style="13" customWidth="1"/>
    <col min="13" max="13" width="6.421875" style="13" customWidth="1"/>
    <col min="14" max="14" width="5.57421875" style="13" customWidth="1"/>
    <col min="15" max="15" width="5.00390625" style="13" customWidth="1"/>
    <col min="16" max="16" width="6.7109375" style="13" customWidth="1"/>
    <col min="17" max="17" width="4.57421875" style="13" customWidth="1"/>
    <col min="18" max="19" width="6.28125" style="13" customWidth="1"/>
    <col min="20" max="20" width="5.421875" style="13" customWidth="1"/>
    <col min="21" max="21" width="5.28125" style="13" customWidth="1"/>
    <col min="22" max="22" width="4.140625" style="13" customWidth="1"/>
    <col min="23" max="23" width="4.28125" style="13" customWidth="1"/>
    <col min="24" max="24" width="3.28125" style="13" customWidth="1"/>
    <col min="25" max="16384" width="11.57421875" style="13" customWidth="1"/>
  </cols>
  <sheetData>
    <row r="4" spans="2:24" ht="12.75">
      <c r="B4" s="28" t="s">
        <v>86</v>
      </c>
      <c r="C4" s="28"/>
      <c r="D4" s="28"/>
      <c r="E4" s="28"/>
      <c r="F4" s="29" t="s">
        <v>68</v>
      </c>
      <c r="G4" s="29"/>
      <c r="H4" s="28" t="s">
        <v>87</v>
      </c>
      <c r="I4" s="28"/>
      <c r="J4" s="28"/>
      <c r="K4" s="28"/>
      <c r="M4" s="1" t="s">
        <v>69</v>
      </c>
      <c r="N4" s="1"/>
      <c r="O4" s="1"/>
      <c r="P4" s="1"/>
      <c r="R4" s="1" t="s">
        <v>69</v>
      </c>
      <c r="S4" s="1"/>
      <c r="T4" s="1"/>
      <c r="U4" s="1"/>
      <c r="W4" s="30" t="s">
        <v>70</v>
      </c>
      <c r="X4" s="30"/>
    </row>
    <row r="5" spans="2:24" ht="12.75">
      <c r="B5" s="4" t="s">
        <v>3</v>
      </c>
      <c r="C5" s="4" t="s">
        <v>4</v>
      </c>
      <c r="D5" s="4" t="s">
        <v>71</v>
      </c>
      <c r="E5" s="4" t="s">
        <v>72</v>
      </c>
      <c r="F5" s="4"/>
      <c r="G5" s="4" t="s">
        <v>88</v>
      </c>
      <c r="H5" s="4" t="s">
        <v>3</v>
      </c>
      <c r="I5" s="4" t="s">
        <v>4</v>
      </c>
      <c r="J5" s="4" t="s">
        <v>71</v>
      </c>
      <c r="K5" s="4" t="s">
        <v>72</v>
      </c>
      <c r="M5" s="6" t="s">
        <v>5</v>
      </c>
      <c r="N5" s="4" t="s">
        <v>6</v>
      </c>
      <c r="O5" s="4" t="s">
        <v>73</v>
      </c>
      <c r="P5" s="4" t="s">
        <v>74</v>
      </c>
      <c r="R5" s="6" t="s">
        <v>5</v>
      </c>
      <c r="S5" s="4" t="s">
        <v>6</v>
      </c>
      <c r="T5" s="4" t="s">
        <v>73</v>
      </c>
      <c r="U5" s="4" t="s">
        <v>74</v>
      </c>
      <c r="W5" s="13" t="s">
        <v>3</v>
      </c>
      <c r="X5" s="13" t="s">
        <v>75</v>
      </c>
    </row>
    <row r="6" spans="2:24" ht="12.75">
      <c r="B6" s="13">
        <v>120</v>
      </c>
      <c r="C6" s="13">
        <v>34</v>
      </c>
      <c r="D6" s="13">
        <v>12</v>
      </c>
      <c r="E6" s="13">
        <v>40</v>
      </c>
      <c r="H6" s="13">
        <v>0</v>
      </c>
      <c r="I6" s="13">
        <v>0</v>
      </c>
      <c r="J6" s="13">
        <v>0</v>
      </c>
      <c r="K6" s="13">
        <v>0</v>
      </c>
      <c r="M6" s="13">
        <f>H6-B6</f>
        <v>-120</v>
      </c>
      <c r="N6" s="13">
        <f>I6-C6</f>
        <v>-34</v>
      </c>
      <c r="O6" s="13">
        <f>J6-D6</f>
        <v>-12</v>
      </c>
      <c r="P6" s="13">
        <f>K6-E6</f>
        <v>-40</v>
      </c>
      <c r="R6" s="14">
        <f>M6/B6</f>
        <v>-1</v>
      </c>
      <c r="S6" s="14">
        <f>N6/C6</f>
        <v>-1</v>
      </c>
      <c r="T6" s="14">
        <f>O6/D6</f>
        <v>-1</v>
      </c>
      <c r="U6" s="14">
        <f>P6/E6</f>
        <v>-1</v>
      </c>
      <c r="W6" s="15">
        <f>10.3*C6-216</f>
        <v>134.20000000000005</v>
      </c>
      <c r="X6" s="15">
        <f>W6-B6</f>
        <v>14.200000000000045</v>
      </c>
    </row>
    <row r="7" spans="2:24" ht="12.75">
      <c r="B7" s="13">
        <v>159</v>
      </c>
      <c r="C7" s="13">
        <v>36</v>
      </c>
      <c r="D7" s="13">
        <v>12</v>
      </c>
      <c r="E7" s="13">
        <v>70</v>
      </c>
      <c r="H7" s="13">
        <v>0</v>
      </c>
      <c r="I7" s="13">
        <v>0</v>
      </c>
      <c r="J7" s="13">
        <v>0</v>
      </c>
      <c r="K7" s="13">
        <v>0</v>
      </c>
      <c r="M7" s="13">
        <f>H7-B7</f>
        <v>-159</v>
      </c>
      <c r="N7" s="13">
        <f>I7-C7</f>
        <v>-36</v>
      </c>
      <c r="O7" s="13">
        <f>J7-D7</f>
        <v>-12</v>
      </c>
      <c r="P7" s="13">
        <f>K7-E7</f>
        <v>-70</v>
      </c>
      <c r="R7" s="14">
        <f>M7/B7</f>
        <v>-1</v>
      </c>
      <c r="S7" s="14">
        <f>N7/C7</f>
        <v>-1</v>
      </c>
      <c r="T7" s="14">
        <f>O7/D7</f>
        <v>-1</v>
      </c>
      <c r="U7" s="14">
        <f>P7/E7</f>
        <v>-1</v>
      </c>
      <c r="W7" s="15">
        <f>10.3*C7-216</f>
        <v>154.8</v>
      </c>
      <c r="X7" s="15">
        <f>W7-B7</f>
        <v>-4.199999999999989</v>
      </c>
    </row>
    <row r="8" spans="2:24" ht="12.75">
      <c r="B8" s="13">
        <v>162</v>
      </c>
      <c r="C8" s="13">
        <v>35</v>
      </c>
      <c r="D8" s="13">
        <v>10</v>
      </c>
      <c r="E8" s="13">
        <v>70</v>
      </c>
      <c r="H8" s="13">
        <v>0</v>
      </c>
      <c r="I8" s="13">
        <v>0</v>
      </c>
      <c r="J8" s="13">
        <v>0</v>
      </c>
      <c r="K8" s="13">
        <v>0</v>
      </c>
      <c r="M8" s="13">
        <f>H8-B8</f>
        <v>-162</v>
      </c>
      <c r="N8" s="13">
        <f>I8-C8</f>
        <v>-35</v>
      </c>
      <c r="O8" s="13">
        <f>J8-D8</f>
        <v>-10</v>
      </c>
      <c r="P8" s="13">
        <f>K8-E8</f>
        <v>-70</v>
      </c>
      <c r="R8" s="14">
        <f>M8/B8</f>
        <v>-1</v>
      </c>
      <c r="S8" s="14">
        <f>N8/C8</f>
        <v>-1</v>
      </c>
      <c r="T8" s="14">
        <f>O8/D8</f>
        <v>-1</v>
      </c>
      <c r="U8" s="14">
        <f>P8/E8</f>
        <v>-1</v>
      </c>
      <c r="W8" s="15">
        <f>10.3*C8-216</f>
        <v>144.5</v>
      </c>
      <c r="X8" s="15">
        <f>W8-B8</f>
        <v>-17.5</v>
      </c>
    </row>
    <row r="9" spans="2:24" ht="12.75">
      <c r="B9" s="13">
        <v>167</v>
      </c>
      <c r="C9" s="13">
        <v>35</v>
      </c>
      <c r="D9" s="13">
        <v>12</v>
      </c>
      <c r="E9" s="13">
        <v>40</v>
      </c>
      <c r="H9" s="13">
        <v>0</v>
      </c>
      <c r="I9" s="13">
        <v>0</v>
      </c>
      <c r="J9" s="13">
        <v>0</v>
      </c>
      <c r="K9" s="13">
        <v>0</v>
      </c>
      <c r="M9" s="13">
        <f>H9-B9</f>
        <v>-167</v>
      </c>
      <c r="N9" s="13">
        <f>I9-C9</f>
        <v>-35</v>
      </c>
      <c r="O9" s="13">
        <f>J9-D9</f>
        <v>-12</v>
      </c>
      <c r="P9" s="13">
        <f>K9-E9</f>
        <v>-40</v>
      </c>
      <c r="R9" s="14">
        <f>M9/B9</f>
        <v>-1</v>
      </c>
      <c r="S9" s="14">
        <f>N9/C9</f>
        <v>-1</v>
      </c>
      <c r="T9" s="14">
        <f>O9/D9</f>
        <v>-1</v>
      </c>
      <c r="U9" s="14">
        <f>P9/E9</f>
        <v>-1</v>
      </c>
      <c r="W9" s="15">
        <f>10.3*C9-216</f>
        <v>144.5</v>
      </c>
      <c r="X9" s="15">
        <f>W9-B9</f>
        <v>-22.5</v>
      </c>
    </row>
    <row r="10" spans="2:24" ht="12.75">
      <c r="B10" s="13">
        <v>170</v>
      </c>
      <c r="C10" s="13">
        <v>39</v>
      </c>
      <c r="D10" s="13">
        <v>12</v>
      </c>
      <c r="E10" s="13">
        <v>40</v>
      </c>
      <c r="H10" s="13">
        <v>0</v>
      </c>
      <c r="I10" s="13">
        <v>0</v>
      </c>
      <c r="J10" s="13">
        <v>0</v>
      </c>
      <c r="K10" s="13">
        <v>0</v>
      </c>
      <c r="M10" s="13">
        <f>H10-B10</f>
        <v>-170</v>
      </c>
      <c r="N10" s="13">
        <f>I10-C10</f>
        <v>-39</v>
      </c>
      <c r="O10" s="13">
        <f>J10-D10</f>
        <v>-12</v>
      </c>
      <c r="P10" s="13">
        <f>K10-E10</f>
        <v>-40</v>
      </c>
      <c r="R10" s="14">
        <f>M10/B10</f>
        <v>-1</v>
      </c>
      <c r="S10" s="14">
        <f>N10/C10</f>
        <v>-1</v>
      </c>
      <c r="T10" s="14">
        <f>O10/D10</f>
        <v>-1</v>
      </c>
      <c r="U10" s="14">
        <f>P10/E10</f>
        <v>-1</v>
      </c>
      <c r="W10" s="15">
        <f>10.3*C10-216</f>
        <v>185.70000000000005</v>
      </c>
      <c r="X10" s="15">
        <f>W10-B10</f>
        <v>15.700000000000045</v>
      </c>
    </row>
    <row r="11" spans="2:24" ht="12.75">
      <c r="B11" s="13">
        <v>199</v>
      </c>
      <c r="C11" s="13">
        <v>43</v>
      </c>
      <c r="D11" s="13">
        <v>10</v>
      </c>
      <c r="E11" s="13">
        <v>30</v>
      </c>
      <c r="H11" s="13">
        <v>0</v>
      </c>
      <c r="I11" s="13">
        <v>0</v>
      </c>
      <c r="J11" s="13">
        <v>0</v>
      </c>
      <c r="K11" s="13" t="s">
        <v>89</v>
      </c>
      <c r="M11" s="13">
        <f>H11-B11</f>
        <v>-199</v>
      </c>
      <c r="N11" s="13">
        <f>I11-C11</f>
        <v>-43</v>
      </c>
      <c r="O11" s="13">
        <f>J11-D11</f>
        <v>-10</v>
      </c>
      <c r="P11" s="13" t="e">
        <f>K11-E11</f>
        <v>#VALUE!</v>
      </c>
      <c r="R11" s="14">
        <f>M11/B11</f>
        <v>-1</v>
      </c>
      <c r="S11" s="14">
        <f>N11/C11</f>
        <v>-1</v>
      </c>
      <c r="T11" s="14">
        <f>O11/D11</f>
        <v>-1</v>
      </c>
      <c r="U11" s="14" t="e">
        <f>P11/E11</f>
        <v>#VALUE!</v>
      </c>
      <c r="W11" s="15">
        <f>10.3*C11-216</f>
        <v>226.90000000000003</v>
      </c>
      <c r="X11" s="15">
        <f>W11-B11</f>
        <v>27.900000000000034</v>
      </c>
    </row>
    <row r="12" spans="2:24" ht="12.75">
      <c r="B12" s="35">
        <v>257</v>
      </c>
      <c r="C12" s="35">
        <v>48</v>
      </c>
      <c r="D12" s="35">
        <v>12</v>
      </c>
      <c r="E12" s="35">
        <v>70</v>
      </c>
      <c r="G12" s="35" t="s">
        <v>90</v>
      </c>
      <c r="H12" s="35">
        <v>519</v>
      </c>
      <c r="I12" s="35">
        <v>56</v>
      </c>
      <c r="J12" s="35">
        <v>5</v>
      </c>
      <c r="K12" s="35">
        <v>100</v>
      </c>
      <c r="L12" s="35"/>
      <c r="M12" s="35">
        <f>H12-B12</f>
        <v>262</v>
      </c>
      <c r="N12" s="35">
        <f>I12-C12</f>
        <v>8</v>
      </c>
      <c r="O12" s="35">
        <f>J12-D12</f>
        <v>-7</v>
      </c>
      <c r="P12" s="35">
        <f>K12-E12</f>
        <v>30</v>
      </c>
      <c r="Q12" s="35"/>
      <c r="R12" s="37">
        <f>M12/B12</f>
        <v>1.0194552529182879</v>
      </c>
      <c r="S12" s="37">
        <f>N12/C12</f>
        <v>0.16666666666666666</v>
      </c>
      <c r="T12" s="37">
        <f>O12/D12</f>
        <v>-0.5833333333333334</v>
      </c>
      <c r="U12" s="37">
        <f>P12/E12</f>
        <v>0.42857142857142855</v>
      </c>
      <c r="V12" s="35"/>
      <c r="W12" s="38">
        <f>10.3*C12-216</f>
        <v>278.40000000000003</v>
      </c>
      <c r="X12" s="38">
        <f>W12-B12</f>
        <v>21.400000000000034</v>
      </c>
    </row>
    <row r="13" spans="2:24" ht="12.75">
      <c r="B13" s="13">
        <v>311</v>
      </c>
      <c r="C13" s="13">
        <v>50</v>
      </c>
      <c r="D13" s="13">
        <v>12</v>
      </c>
      <c r="E13" s="13">
        <v>40</v>
      </c>
      <c r="H13" s="13">
        <v>0</v>
      </c>
      <c r="I13" s="13">
        <v>0</v>
      </c>
      <c r="J13" s="13">
        <v>0</v>
      </c>
      <c r="K13" s="13" t="s">
        <v>89</v>
      </c>
      <c r="M13" s="13">
        <f>H13-B13</f>
        <v>-311</v>
      </c>
      <c r="N13" s="13">
        <f>I13-C13</f>
        <v>-50</v>
      </c>
      <c r="O13" s="13">
        <f>J13-D13</f>
        <v>-12</v>
      </c>
      <c r="P13" s="13" t="e">
        <f>K13-E13</f>
        <v>#VALUE!</v>
      </c>
      <c r="R13" s="14">
        <f>M13/B13</f>
        <v>-1</v>
      </c>
      <c r="S13" s="14">
        <f>N13/C13</f>
        <v>-1</v>
      </c>
      <c r="T13" s="14">
        <f>O13/D13</f>
        <v>-1</v>
      </c>
      <c r="U13" s="14" t="e">
        <f>P13/E13</f>
        <v>#VALUE!</v>
      </c>
      <c r="W13" s="15">
        <f>10.3*C13-216</f>
        <v>299</v>
      </c>
      <c r="X13" s="15">
        <f>W13-B13</f>
        <v>-12</v>
      </c>
    </row>
    <row r="14" spans="2:24" ht="12.75">
      <c r="B14" s="13">
        <v>312</v>
      </c>
      <c r="C14" s="13">
        <v>52</v>
      </c>
      <c r="D14" s="13">
        <v>10</v>
      </c>
      <c r="E14" s="13">
        <v>70</v>
      </c>
      <c r="H14" s="13">
        <v>0</v>
      </c>
      <c r="I14" s="13">
        <v>0</v>
      </c>
      <c r="J14" s="13">
        <v>0</v>
      </c>
      <c r="K14" s="13">
        <v>0</v>
      </c>
      <c r="M14" s="13">
        <f>H14-B14</f>
        <v>-312</v>
      </c>
      <c r="N14" s="13">
        <f>I14-C14</f>
        <v>-52</v>
      </c>
      <c r="O14" s="13">
        <f>J14-D14</f>
        <v>-10</v>
      </c>
      <c r="P14" s="13">
        <f>K14-E14</f>
        <v>-70</v>
      </c>
      <c r="R14" s="14">
        <f>M14/B14</f>
        <v>-1</v>
      </c>
      <c r="S14" s="14">
        <f>N14/C14</f>
        <v>-1</v>
      </c>
      <c r="T14" s="14">
        <f>O14/D14</f>
        <v>-1</v>
      </c>
      <c r="U14" s="14">
        <f>P14/E14</f>
        <v>-1</v>
      </c>
      <c r="W14" s="15">
        <f>10.3*C14-216</f>
        <v>319.6</v>
      </c>
      <c r="X14" s="15">
        <f>W14-B14</f>
        <v>7.600000000000023</v>
      </c>
    </row>
    <row r="15" spans="2:24" ht="12.75">
      <c r="B15" s="13">
        <v>345</v>
      </c>
      <c r="C15" s="13">
        <v>55</v>
      </c>
      <c r="D15" s="13">
        <v>10</v>
      </c>
      <c r="E15" s="13">
        <v>30</v>
      </c>
      <c r="H15" s="13">
        <v>0</v>
      </c>
      <c r="I15" s="13">
        <v>0</v>
      </c>
      <c r="J15" s="13">
        <v>0</v>
      </c>
      <c r="K15" s="13">
        <v>0</v>
      </c>
      <c r="M15" s="13">
        <f>H15-B15</f>
        <v>-345</v>
      </c>
      <c r="N15" s="13">
        <f>I15-C15</f>
        <v>-55</v>
      </c>
      <c r="O15" s="13">
        <f>J15-D15</f>
        <v>-10</v>
      </c>
      <c r="P15" s="13">
        <f>K15-E15</f>
        <v>-30</v>
      </c>
      <c r="R15" s="14">
        <f>M15/B15</f>
        <v>-1</v>
      </c>
      <c r="S15" s="14">
        <f>N15/C15</f>
        <v>-1</v>
      </c>
      <c r="T15" s="14">
        <f>O15/D15</f>
        <v>-1</v>
      </c>
      <c r="U15" s="14">
        <f>P15/E15</f>
        <v>-1</v>
      </c>
      <c r="W15" s="15">
        <f>10.3*C15-216</f>
        <v>350.5</v>
      </c>
      <c r="X15" s="15">
        <f>W15-B15</f>
        <v>5.5</v>
      </c>
    </row>
    <row r="16" spans="2:24" ht="12.75">
      <c r="B16" s="13">
        <v>368</v>
      </c>
      <c r="C16" s="13">
        <v>55</v>
      </c>
      <c r="D16" s="13">
        <v>12</v>
      </c>
      <c r="E16" s="13">
        <v>40</v>
      </c>
      <c r="G16" s="13" t="s">
        <v>90</v>
      </c>
      <c r="H16" s="13">
        <v>744</v>
      </c>
      <c r="I16" s="13">
        <v>65</v>
      </c>
      <c r="J16" s="13">
        <v>5</v>
      </c>
      <c r="K16" s="13">
        <v>35</v>
      </c>
      <c r="M16" s="13">
        <f>H16-B16</f>
        <v>376</v>
      </c>
      <c r="N16" s="13">
        <f>I16-C16</f>
        <v>10</v>
      </c>
      <c r="O16" s="13">
        <f>J16-D16</f>
        <v>-7</v>
      </c>
      <c r="P16" s="13">
        <f>K16-E16</f>
        <v>-5</v>
      </c>
      <c r="R16" s="14">
        <f>M16/B16</f>
        <v>1.0217391304347827</v>
      </c>
      <c r="S16" s="14">
        <f>N16/C16</f>
        <v>0.18181818181818182</v>
      </c>
      <c r="T16" s="14">
        <f>O16/D16</f>
        <v>-0.5833333333333334</v>
      </c>
      <c r="U16" s="14">
        <f>P16/E16</f>
        <v>-0.125</v>
      </c>
      <c r="W16" s="15">
        <f>10.3*C16-216</f>
        <v>350.5</v>
      </c>
      <c r="X16" s="15">
        <f>W16-B16</f>
        <v>-17.5</v>
      </c>
    </row>
    <row r="17" spans="3:21" ht="12.75">
      <c r="C17" s="31" t="s">
        <v>76</v>
      </c>
      <c r="D17" s="32">
        <f>AVERAGE(D6:D9)</f>
        <v>11.5</v>
      </c>
      <c r="E17" s="32">
        <f>AVERAGE(E6:E9)</f>
        <v>55</v>
      </c>
      <c r="I17" s="31" t="s">
        <v>76</v>
      </c>
      <c r="J17" s="32">
        <f>AVERAGE(J6:J9)</f>
        <v>0</v>
      </c>
      <c r="K17" s="32">
        <f>AVERAGE(K6:K9)</f>
        <v>0</v>
      </c>
      <c r="R17" s="14"/>
      <c r="S17" s="14"/>
      <c r="T17" s="14"/>
      <c r="U17" s="14"/>
    </row>
    <row r="18" spans="2:21" ht="12.75">
      <c r="B18" s="33" t="s">
        <v>77</v>
      </c>
      <c r="C18" s="33"/>
      <c r="D18" s="11">
        <f>MAX(D6:D9)</f>
        <v>12</v>
      </c>
      <c r="E18" s="11">
        <f>MAX(E6:E9)</f>
        <v>70</v>
      </c>
      <c r="H18" s="33" t="s">
        <v>77</v>
      </c>
      <c r="I18" s="33"/>
      <c r="J18" s="11">
        <f>MAX(J6:J9)</f>
        <v>0</v>
      </c>
      <c r="K18" s="11">
        <f>MAX(K6:K9)</f>
        <v>0</v>
      </c>
      <c r="M18" s="31" t="s">
        <v>76</v>
      </c>
      <c r="N18" s="11">
        <f>AVERAGE(N6:N9)</f>
        <v>-35</v>
      </c>
      <c r="O18" s="11">
        <f>AVERAGE(O6:O9)</f>
        <v>-11.5</v>
      </c>
      <c r="P18" s="11">
        <f>AVERAGE(P6:P9)</f>
        <v>-55</v>
      </c>
      <c r="Q18" s="31" t="s">
        <v>76</v>
      </c>
      <c r="R18"/>
      <c r="S18" s="34">
        <f>AVERAGE(S6:S9)</f>
        <v>-1</v>
      </c>
      <c r="T18" s="34">
        <f>AVERAGE(T6:T9)</f>
        <v>-1</v>
      </c>
      <c r="U18" s="34">
        <f>AVERAGE(U6:U9)</f>
        <v>-1</v>
      </c>
    </row>
  </sheetData>
  <sheetProtection selectLockedCells="1" selectUnlockedCells="1"/>
  <mergeCells count="7">
    <mergeCell ref="B4:E4"/>
    <mergeCell ref="H4:K4"/>
    <mergeCell ref="M4:P4"/>
    <mergeCell ref="R4:U4"/>
    <mergeCell ref="W4:X4"/>
    <mergeCell ref="B18:C18"/>
    <mergeCell ref="H18:I18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W11"/>
  <sheetViews>
    <sheetView workbookViewId="0" topLeftCell="A1">
      <pane ySplit="5" topLeftCell="A6" activePane="bottomLeft" state="frozen"/>
      <selection pane="topLeft" activeCell="A1" sqref="A1"/>
      <selection pane="bottomLeft" activeCell="H8" sqref="H8"/>
    </sheetView>
  </sheetViews>
  <sheetFormatPr defaultColWidth="12.57421875" defaultRowHeight="12.75"/>
  <cols>
    <col min="1" max="1" width="4.28125" style="13" customWidth="1"/>
    <col min="2" max="2" width="4.7109375" style="13" customWidth="1"/>
    <col min="3" max="3" width="4.8515625" style="13" customWidth="1"/>
    <col min="4" max="4" width="5.140625" style="13" customWidth="1"/>
    <col min="5" max="5" width="5.7109375" style="13" customWidth="1"/>
    <col min="6" max="6" width="3.57421875" style="13" customWidth="1"/>
    <col min="7" max="7" width="6.421875" style="13" customWidth="1"/>
    <col min="8" max="8" width="6.28125" style="13" customWidth="1"/>
    <col min="9" max="9" width="7.28125" style="13" customWidth="1"/>
    <col min="10" max="10" width="7.140625" style="13" customWidth="1"/>
    <col min="11" max="11" width="3.421875" style="13" customWidth="1"/>
    <col min="12" max="12" width="6.421875" style="13" customWidth="1"/>
    <col min="13" max="13" width="5.57421875" style="13" customWidth="1"/>
    <col min="14" max="14" width="5.00390625" style="13" customWidth="1"/>
    <col min="15" max="15" width="6.7109375" style="13" customWidth="1"/>
    <col min="16" max="16" width="4.57421875" style="13" customWidth="1"/>
    <col min="17" max="18" width="6.28125" style="13" customWidth="1"/>
    <col min="19" max="19" width="5.421875" style="13" customWidth="1"/>
    <col min="20" max="20" width="5.28125" style="13" customWidth="1"/>
    <col min="21" max="21" width="4.140625" style="13" customWidth="1"/>
    <col min="22" max="22" width="4.7109375" style="13" customWidth="1"/>
    <col min="23" max="23" width="5.00390625" style="13" customWidth="1"/>
    <col min="24" max="16384" width="11.57421875" style="13" customWidth="1"/>
  </cols>
  <sheetData>
    <row r="4" spans="2:23" ht="12.75">
      <c r="B4" s="28" t="s">
        <v>67</v>
      </c>
      <c r="C4" s="28"/>
      <c r="D4" s="28"/>
      <c r="E4" s="28"/>
      <c r="F4" s="29" t="s">
        <v>68</v>
      </c>
      <c r="G4" s="28" t="s">
        <v>9</v>
      </c>
      <c r="H4" s="28"/>
      <c r="I4" s="28"/>
      <c r="J4" s="28"/>
      <c r="L4" s="1" t="s">
        <v>69</v>
      </c>
      <c r="M4" s="1"/>
      <c r="N4" s="1"/>
      <c r="O4" s="1"/>
      <c r="Q4" s="1" t="s">
        <v>69</v>
      </c>
      <c r="R4" s="1"/>
      <c r="S4" s="1"/>
      <c r="T4" s="1"/>
      <c r="V4" s="30" t="s">
        <v>70</v>
      </c>
      <c r="W4" s="30"/>
    </row>
    <row r="5" spans="2:23" ht="12.75">
      <c r="B5" s="4" t="s">
        <v>3</v>
      </c>
      <c r="C5" s="4" t="s">
        <v>4</v>
      </c>
      <c r="D5" s="4" t="s">
        <v>71</v>
      </c>
      <c r="E5" s="4" t="s">
        <v>72</v>
      </c>
      <c r="F5" s="4"/>
      <c r="G5" s="4" t="s">
        <v>3</v>
      </c>
      <c r="H5" s="4" t="s">
        <v>4</v>
      </c>
      <c r="I5" s="4" t="s">
        <v>71</v>
      </c>
      <c r="J5" s="4" t="s">
        <v>72</v>
      </c>
      <c r="L5" s="6" t="s">
        <v>5</v>
      </c>
      <c r="M5" s="4" t="s">
        <v>6</v>
      </c>
      <c r="N5" s="4" t="s">
        <v>73</v>
      </c>
      <c r="O5" s="4" t="s">
        <v>74</v>
      </c>
      <c r="Q5" s="6" t="s">
        <v>5</v>
      </c>
      <c r="R5" s="4" t="s">
        <v>6</v>
      </c>
      <c r="S5" s="4" t="s">
        <v>73</v>
      </c>
      <c r="T5" s="4" t="s">
        <v>74</v>
      </c>
      <c r="V5" s="13" t="s">
        <v>3</v>
      </c>
      <c r="W5" s="13" t="s">
        <v>75</v>
      </c>
    </row>
    <row r="6" spans="2:20" ht="12.75">
      <c r="B6" s="16">
        <v>12</v>
      </c>
      <c r="C6" s="16">
        <v>10</v>
      </c>
      <c r="D6" s="16">
        <v>12</v>
      </c>
      <c r="E6" s="16">
        <v>40</v>
      </c>
      <c r="F6" s="4"/>
      <c r="G6" s="4"/>
      <c r="H6" s="4"/>
      <c r="I6" s="4"/>
      <c r="J6" s="4"/>
      <c r="L6" s="6"/>
      <c r="M6" s="4"/>
      <c r="N6" s="4"/>
      <c r="O6" s="4"/>
      <c r="Q6" s="6"/>
      <c r="R6" s="4"/>
      <c r="S6" s="4"/>
      <c r="T6" s="4"/>
    </row>
    <row r="7" spans="2:23" ht="12.75">
      <c r="B7" s="13">
        <v>14</v>
      </c>
      <c r="C7" s="13">
        <v>10</v>
      </c>
      <c r="D7" s="13">
        <v>12</v>
      </c>
      <c r="E7" s="13">
        <v>70</v>
      </c>
      <c r="Q7" s="14"/>
      <c r="R7" s="14"/>
      <c r="S7" s="14"/>
      <c r="T7" s="14"/>
      <c r="V7" s="15">
        <f>8.24*C7-69</f>
        <v>13.400000000000006</v>
      </c>
      <c r="W7" s="15">
        <f>V7-B7</f>
        <v>-0.5999999999999943</v>
      </c>
    </row>
    <row r="8" spans="2:23" ht="12.75">
      <c r="B8" s="13">
        <v>259</v>
      </c>
      <c r="C8" s="13">
        <v>40</v>
      </c>
      <c r="D8" s="13">
        <v>7</v>
      </c>
      <c r="E8" s="13">
        <v>70</v>
      </c>
      <c r="G8" s="13">
        <v>399</v>
      </c>
      <c r="H8" s="13">
        <v>52</v>
      </c>
      <c r="I8" s="13">
        <v>7</v>
      </c>
      <c r="J8" s="13">
        <v>55</v>
      </c>
      <c r="L8" s="13">
        <f>G8-B8</f>
        <v>140</v>
      </c>
      <c r="M8" s="13">
        <f>H8-C8</f>
        <v>12</v>
      </c>
      <c r="N8" s="13">
        <f>I8-D8</f>
        <v>0</v>
      </c>
      <c r="O8" s="13">
        <f>J8-E8</f>
        <v>-15</v>
      </c>
      <c r="Q8" s="14">
        <f>L8/B8</f>
        <v>0.5405405405405406</v>
      </c>
      <c r="R8" s="14">
        <f>M8/C8</f>
        <v>0.3</v>
      </c>
      <c r="S8" s="14">
        <f>N8/D8</f>
        <v>0</v>
      </c>
      <c r="T8" s="14">
        <f>O8/E8</f>
        <v>-0.21428571428571427</v>
      </c>
      <c r="V8" s="15">
        <f>8.24*C8-69</f>
        <v>260.6</v>
      </c>
      <c r="W8" s="15">
        <f>V8-B8</f>
        <v>1.6000000000000227</v>
      </c>
    </row>
    <row r="9" spans="2:23" ht="12.75">
      <c r="B9" s="13">
        <v>328</v>
      </c>
      <c r="C9" s="13">
        <v>48</v>
      </c>
      <c r="D9" s="13">
        <v>7</v>
      </c>
      <c r="E9" s="13">
        <v>55</v>
      </c>
      <c r="Q9" s="14"/>
      <c r="R9" s="14"/>
      <c r="S9" s="14"/>
      <c r="T9" s="14"/>
      <c r="V9" s="15">
        <f>8.24*C9-69</f>
        <v>326.52</v>
      </c>
      <c r="W9" s="15">
        <f>V9-B9</f>
        <v>-1.4800000000000182</v>
      </c>
    </row>
    <row r="10" spans="3:20" ht="12.75">
      <c r="C10" s="31" t="s">
        <v>76</v>
      </c>
      <c r="D10" s="32">
        <f>AVERAGE(D7:D9)</f>
        <v>8.666666666666666</v>
      </c>
      <c r="E10" s="32">
        <f>AVERAGE(E7:E9)</f>
        <v>65</v>
      </c>
      <c r="H10" s="31" t="s">
        <v>76</v>
      </c>
      <c r="I10" s="32">
        <f>AVERAGE(I7:I9)</f>
        <v>7</v>
      </c>
      <c r="J10" s="32">
        <f>AVERAGE(J7:J9)</f>
        <v>55</v>
      </c>
      <c r="Q10" s="14"/>
      <c r="R10" s="14"/>
      <c r="S10" s="14"/>
      <c r="T10" s="14"/>
    </row>
    <row r="11" spans="2:20" ht="12.75">
      <c r="B11" s="33" t="s">
        <v>77</v>
      </c>
      <c r="C11" s="33"/>
      <c r="D11" s="11">
        <f>MAX(D7:D9)</f>
        <v>12</v>
      </c>
      <c r="E11" s="11">
        <f>MAX(E7:E9)</f>
        <v>70</v>
      </c>
      <c r="G11" s="33" t="s">
        <v>77</v>
      </c>
      <c r="H11" s="33"/>
      <c r="I11" s="11">
        <f>MAX(I7:I9)</f>
        <v>7</v>
      </c>
      <c r="J11" s="11">
        <f>MAX(J7:J9)</f>
        <v>55</v>
      </c>
      <c r="L11" s="31" t="s">
        <v>76</v>
      </c>
      <c r="M11" s="11">
        <f>AVERAGE(M7:M9)</f>
        <v>12</v>
      </c>
      <c r="N11" s="11">
        <f>AVERAGE(N7:N9)</f>
        <v>0</v>
      </c>
      <c r="O11" s="11">
        <f>AVERAGE(O7:O9)</f>
        <v>-15</v>
      </c>
      <c r="Q11" s="31" t="s">
        <v>76</v>
      </c>
      <c r="R11" s="34">
        <f>AVERAGE(R7:R9)</f>
        <v>0.3</v>
      </c>
      <c r="S11" s="34">
        <f>AVERAGE(S7:S9)</f>
        <v>0</v>
      </c>
      <c r="T11" s="34">
        <f>AVERAGE(T7:T9)</f>
        <v>-0.21428571428571427</v>
      </c>
    </row>
  </sheetData>
  <sheetProtection selectLockedCells="1" selectUnlockedCells="1"/>
  <mergeCells count="7">
    <mergeCell ref="B4:E4"/>
    <mergeCell ref="G4:J4"/>
    <mergeCell ref="L4:O4"/>
    <mergeCell ref="Q4:T4"/>
    <mergeCell ref="V4:W4"/>
    <mergeCell ref="B11:C11"/>
    <mergeCell ref="G11:H1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W12"/>
  <sheetViews>
    <sheetView workbookViewId="0" topLeftCell="A1">
      <pane ySplit="5" topLeftCell="A6" activePane="bottomLeft" state="frozen"/>
      <selection pane="topLeft" activeCell="A1" sqref="A1"/>
      <selection pane="bottomLeft" activeCell="F10" sqref="F10"/>
    </sheetView>
  </sheetViews>
  <sheetFormatPr defaultColWidth="12.57421875" defaultRowHeight="12.75"/>
  <cols>
    <col min="1" max="1" width="4.28125" style="13" customWidth="1"/>
    <col min="2" max="2" width="4.7109375" style="13" customWidth="1"/>
    <col min="3" max="3" width="4.8515625" style="13" customWidth="1"/>
    <col min="4" max="4" width="5.140625" style="13" customWidth="1"/>
    <col min="5" max="5" width="5.7109375" style="13" customWidth="1"/>
    <col min="6" max="6" width="3.57421875" style="13" customWidth="1"/>
    <col min="7" max="7" width="6.421875" style="13" customWidth="1"/>
    <col min="8" max="8" width="6.28125" style="13" customWidth="1"/>
    <col min="9" max="9" width="7.28125" style="13" customWidth="1"/>
    <col min="10" max="10" width="7.140625" style="13" customWidth="1"/>
    <col min="11" max="11" width="3.421875" style="13" customWidth="1"/>
    <col min="12" max="12" width="6.421875" style="13" customWidth="1"/>
    <col min="13" max="13" width="5.57421875" style="13" customWidth="1"/>
    <col min="14" max="14" width="5.00390625" style="13" customWidth="1"/>
    <col min="15" max="15" width="6.7109375" style="13" customWidth="1"/>
    <col min="16" max="16" width="4.57421875" style="13" customWidth="1"/>
    <col min="17" max="18" width="6.28125" style="13" customWidth="1"/>
    <col min="19" max="19" width="5.421875" style="13" customWidth="1"/>
    <col min="20" max="20" width="5.28125" style="13" customWidth="1"/>
    <col min="21" max="21" width="4.140625" style="13" customWidth="1"/>
    <col min="22" max="22" width="3.7109375" style="13" customWidth="1"/>
    <col min="23" max="23" width="4.140625" style="13" customWidth="1"/>
    <col min="24" max="16384" width="11.57421875" style="13" customWidth="1"/>
  </cols>
  <sheetData>
    <row r="4" spans="2:23" ht="12.75">
      <c r="B4" s="28" t="s">
        <v>78</v>
      </c>
      <c r="C4" s="28"/>
      <c r="D4" s="28"/>
      <c r="E4" s="28"/>
      <c r="F4" s="29" t="s">
        <v>68</v>
      </c>
      <c r="G4" s="28" t="s">
        <v>19</v>
      </c>
      <c r="H4" s="28"/>
      <c r="I4" s="28"/>
      <c r="J4" s="28"/>
      <c r="L4" s="1" t="s">
        <v>69</v>
      </c>
      <c r="M4" s="1"/>
      <c r="N4" s="1"/>
      <c r="O4" s="1"/>
      <c r="Q4" s="1" t="s">
        <v>69</v>
      </c>
      <c r="R4" s="1"/>
      <c r="S4" s="1"/>
      <c r="T4" s="1"/>
      <c r="V4" s="30" t="s">
        <v>70</v>
      </c>
      <c r="W4" s="30"/>
    </row>
    <row r="5" spans="2:23" ht="12.75">
      <c r="B5" s="4" t="s">
        <v>3</v>
      </c>
      <c r="C5" s="4" t="s">
        <v>4</v>
      </c>
      <c r="D5" s="4" t="s">
        <v>71</v>
      </c>
      <c r="E5" s="4" t="s">
        <v>72</v>
      </c>
      <c r="F5" s="4"/>
      <c r="G5" s="4" t="s">
        <v>3</v>
      </c>
      <c r="H5" s="4" t="s">
        <v>4</v>
      </c>
      <c r="I5" s="4" t="s">
        <v>71</v>
      </c>
      <c r="J5" s="4" t="s">
        <v>72</v>
      </c>
      <c r="L5" s="6" t="s">
        <v>5</v>
      </c>
      <c r="M5" s="4" t="s">
        <v>6</v>
      </c>
      <c r="N5" s="4" t="s">
        <v>73</v>
      </c>
      <c r="O5" s="4" t="s">
        <v>74</v>
      </c>
      <c r="Q5" s="6" t="s">
        <v>5</v>
      </c>
      <c r="R5" s="4" t="s">
        <v>6</v>
      </c>
      <c r="S5" s="4" t="s">
        <v>73</v>
      </c>
      <c r="T5" s="4" t="s">
        <v>74</v>
      </c>
      <c r="V5" s="13" t="s">
        <v>3</v>
      </c>
      <c r="W5" s="13" t="s">
        <v>75</v>
      </c>
    </row>
    <row r="6" spans="2:23" ht="12.75">
      <c r="B6" s="13">
        <v>10</v>
      </c>
      <c r="C6" s="13">
        <v>10</v>
      </c>
      <c r="D6" s="13">
        <v>5</v>
      </c>
      <c r="E6" s="13">
        <v>15</v>
      </c>
      <c r="Q6" s="14"/>
      <c r="R6" s="14"/>
      <c r="S6" s="14"/>
      <c r="T6" s="14"/>
      <c r="V6" s="15">
        <f>3.1*C6-23</f>
        <v>8</v>
      </c>
      <c r="W6" s="15">
        <f>V6-B6</f>
        <v>-2</v>
      </c>
    </row>
    <row r="7" spans="2:23" ht="12.75">
      <c r="B7" s="13">
        <v>54</v>
      </c>
      <c r="C7" s="13">
        <v>28</v>
      </c>
      <c r="D7" s="13">
        <v>6</v>
      </c>
      <c r="E7" s="13">
        <v>15</v>
      </c>
      <c r="G7" s="13">
        <v>59</v>
      </c>
      <c r="H7" s="13">
        <v>31</v>
      </c>
      <c r="I7" s="13">
        <v>5</v>
      </c>
      <c r="J7" s="13">
        <v>15</v>
      </c>
      <c r="L7" s="13">
        <f>G7-B7</f>
        <v>5</v>
      </c>
      <c r="M7" s="13">
        <f>H7-C7</f>
        <v>3</v>
      </c>
      <c r="N7" s="13">
        <f>I7-D7</f>
        <v>-1</v>
      </c>
      <c r="O7" s="13">
        <f>J7-E7</f>
        <v>0</v>
      </c>
      <c r="Q7" s="14">
        <f>L7/B7</f>
        <v>0.09259259259259259</v>
      </c>
      <c r="R7" s="14">
        <f>M7/C7</f>
        <v>0.10714285714285714</v>
      </c>
      <c r="S7" s="14">
        <f>N7/D7</f>
        <v>-0.16666666666666666</v>
      </c>
      <c r="T7" s="14">
        <f>O7/E7</f>
        <v>0</v>
      </c>
      <c r="V7" s="15">
        <f>3.1*C7-23</f>
        <v>63.8</v>
      </c>
      <c r="W7" s="15">
        <f>V7-B7</f>
        <v>9.799999999999997</v>
      </c>
    </row>
    <row r="8" spans="2:23" ht="12.75">
      <c r="B8" s="13">
        <v>89</v>
      </c>
      <c r="C8" s="13">
        <v>34</v>
      </c>
      <c r="D8" s="13">
        <v>5</v>
      </c>
      <c r="E8" s="13">
        <v>15</v>
      </c>
      <c r="G8" s="13">
        <v>96</v>
      </c>
      <c r="H8" s="13">
        <v>38</v>
      </c>
      <c r="I8" s="13">
        <v>6</v>
      </c>
      <c r="J8" s="13">
        <v>15</v>
      </c>
      <c r="L8" s="13">
        <f>G8-B8</f>
        <v>7</v>
      </c>
      <c r="M8" s="13">
        <f>H8-C8</f>
        <v>4</v>
      </c>
      <c r="N8" s="13">
        <f>I8-D8</f>
        <v>1</v>
      </c>
      <c r="O8" s="13">
        <f>J8-E8</f>
        <v>0</v>
      </c>
      <c r="Q8" s="14">
        <f>L8/B8</f>
        <v>0.07865168539325842</v>
      </c>
      <c r="R8" s="14">
        <f>M8/C8</f>
        <v>0.11764705882352941</v>
      </c>
      <c r="S8" s="14">
        <f>N8/D8</f>
        <v>0.2</v>
      </c>
      <c r="T8" s="14">
        <f>O8/E8</f>
        <v>0</v>
      </c>
      <c r="V8" s="15">
        <f>3.1*C8-23</f>
        <v>82.4</v>
      </c>
      <c r="W8" s="15">
        <f>V8-B8</f>
        <v>-6.599999999999994</v>
      </c>
    </row>
    <row r="9" spans="2:23" ht="12.75">
      <c r="B9" s="13">
        <v>127</v>
      </c>
      <c r="C9" s="13">
        <v>44</v>
      </c>
      <c r="D9" s="13">
        <v>6</v>
      </c>
      <c r="E9" s="13">
        <v>15</v>
      </c>
      <c r="G9" s="13">
        <v>138</v>
      </c>
      <c r="H9" s="13">
        <v>49</v>
      </c>
      <c r="I9" s="13">
        <v>5</v>
      </c>
      <c r="J9" s="13">
        <v>15</v>
      </c>
      <c r="Q9" s="14"/>
      <c r="R9" s="14"/>
      <c r="S9" s="14"/>
      <c r="T9" s="14"/>
      <c r="V9" s="15"/>
      <c r="W9" s="15"/>
    </row>
    <row r="10" spans="2:23" ht="12.75">
      <c r="B10" s="13">
        <v>166</v>
      </c>
      <c r="C10" s="13">
        <v>48</v>
      </c>
      <c r="D10" s="13">
        <v>5</v>
      </c>
      <c r="E10" s="13">
        <v>15</v>
      </c>
      <c r="Q10" s="14"/>
      <c r="R10" s="14"/>
      <c r="S10" s="14"/>
      <c r="T10" s="14"/>
      <c r="V10" s="15"/>
      <c r="W10" s="15"/>
    </row>
    <row r="11" spans="3:20" ht="12.75">
      <c r="C11" s="31" t="s">
        <v>76</v>
      </c>
      <c r="D11" s="32">
        <f>AVERAGE(D6:D8)</f>
        <v>5.333333333333333</v>
      </c>
      <c r="E11" s="32">
        <f>AVERAGE(E6:E8)</f>
        <v>15</v>
      </c>
      <c r="H11" s="31" t="s">
        <v>76</v>
      </c>
      <c r="I11" s="32">
        <f>AVERAGE(I6:I8)</f>
        <v>5.5</v>
      </c>
      <c r="J11" s="32">
        <f>AVERAGE(J6:J8)</f>
        <v>15</v>
      </c>
      <c r="Q11" s="14"/>
      <c r="R11" s="14"/>
      <c r="S11" s="14"/>
      <c r="T11" s="14"/>
    </row>
    <row r="12" spans="2:20" ht="12.75">
      <c r="B12" s="33" t="s">
        <v>77</v>
      </c>
      <c r="C12" s="33"/>
      <c r="D12" s="11">
        <f>MAX(D6:D8)</f>
        <v>6</v>
      </c>
      <c r="E12" s="11">
        <f>MAX(E6:E8)</f>
        <v>15</v>
      </c>
      <c r="G12" s="33" t="s">
        <v>77</v>
      </c>
      <c r="H12" s="33"/>
      <c r="I12" s="11">
        <f>MAX(I6:I8)</f>
        <v>6</v>
      </c>
      <c r="J12" s="11">
        <f>MAX(J6:J8)</f>
        <v>15</v>
      </c>
      <c r="L12" s="31" t="s">
        <v>76</v>
      </c>
      <c r="M12" s="11">
        <f>AVERAGE(M6:M8)</f>
        <v>3.5</v>
      </c>
      <c r="N12" s="11">
        <f>AVERAGE(N6:N8)</f>
        <v>0</v>
      </c>
      <c r="O12" s="11">
        <f>AVERAGE(O6:O8)</f>
        <v>0</v>
      </c>
      <c r="Q12" s="31" t="s">
        <v>76</v>
      </c>
      <c r="R12" s="34">
        <f>AVERAGE(R6:R8)</f>
        <v>0.11239495798319327</v>
      </c>
      <c r="S12" s="34">
        <f>AVERAGE(S6:S8)</f>
        <v>0.016666666666666677</v>
      </c>
      <c r="T12" s="34">
        <f>AVERAGE(T6:T8)</f>
        <v>0</v>
      </c>
    </row>
  </sheetData>
  <sheetProtection selectLockedCells="1" selectUnlockedCells="1"/>
  <mergeCells count="7">
    <mergeCell ref="B4:E4"/>
    <mergeCell ref="G4:J4"/>
    <mergeCell ref="L4:O4"/>
    <mergeCell ref="Q4:T4"/>
    <mergeCell ref="V4:W4"/>
    <mergeCell ref="B12:C12"/>
    <mergeCell ref="G12:H12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Y23"/>
  <sheetViews>
    <sheetView workbookViewId="0" topLeftCell="A1">
      <pane ySplit="5" topLeftCell="A6" activePane="bottomLeft" state="frozen"/>
      <selection pane="topLeft" activeCell="A1" sqref="A1"/>
      <selection pane="bottomLeft" activeCell="S23" sqref="S23"/>
    </sheetView>
  </sheetViews>
  <sheetFormatPr defaultColWidth="12.57421875" defaultRowHeight="12.75"/>
  <cols>
    <col min="1" max="1" width="4.28125" style="13" customWidth="1"/>
    <col min="2" max="2" width="4.7109375" style="13" customWidth="1"/>
    <col min="3" max="3" width="4.8515625" style="13" customWidth="1"/>
    <col min="4" max="4" width="5.140625" style="13" customWidth="1"/>
    <col min="5" max="6" width="5.7109375" style="13" customWidth="1"/>
    <col min="7" max="7" width="5.421875" style="13" customWidth="1"/>
    <col min="8" max="8" width="3.57421875" style="13" customWidth="1"/>
    <col min="9" max="9" width="6.421875" style="13" customWidth="1"/>
    <col min="10" max="10" width="6.28125" style="13" customWidth="1"/>
    <col min="11" max="11" width="7.28125" style="13" customWidth="1"/>
    <col min="12" max="12" width="7.140625" style="13" customWidth="1"/>
    <col min="13" max="13" width="3.421875" style="13" customWidth="1"/>
    <col min="14" max="14" width="6.421875" style="13" customWidth="1"/>
    <col min="15" max="15" width="5.57421875" style="13" customWidth="1"/>
    <col min="16" max="16" width="5.00390625" style="13" customWidth="1"/>
    <col min="17" max="17" width="6.7109375" style="13" customWidth="1"/>
    <col min="18" max="18" width="4.57421875" style="13" customWidth="1"/>
    <col min="19" max="20" width="6.28125" style="13" customWidth="1"/>
    <col min="21" max="21" width="5.421875" style="13" customWidth="1"/>
    <col min="22" max="22" width="5.28125" style="13" customWidth="1"/>
    <col min="23" max="23" width="4.140625" style="13" customWidth="1"/>
    <col min="24" max="24" width="5.140625" style="13" customWidth="1"/>
    <col min="25" max="25" width="5.00390625" style="13" customWidth="1"/>
    <col min="26" max="16384" width="11.57421875" style="13" customWidth="1"/>
  </cols>
  <sheetData>
    <row r="4" spans="2:25" ht="12.75">
      <c r="B4" s="28" t="s">
        <v>79</v>
      </c>
      <c r="C4" s="28"/>
      <c r="D4" s="28"/>
      <c r="E4" s="28"/>
      <c r="F4" s="28"/>
      <c r="G4" s="28"/>
      <c r="H4" s="29" t="s">
        <v>68</v>
      </c>
      <c r="I4" s="28" t="s">
        <v>14</v>
      </c>
      <c r="J4" s="28"/>
      <c r="K4" s="28"/>
      <c r="L4" s="28"/>
      <c r="N4" s="1" t="s">
        <v>69</v>
      </c>
      <c r="O4" s="1"/>
      <c r="P4" s="1"/>
      <c r="Q4" s="1"/>
      <c r="S4" s="1" t="s">
        <v>69</v>
      </c>
      <c r="T4" s="1"/>
      <c r="U4" s="1"/>
      <c r="V4" s="1"/>
      <c r="X4" s="30" t="s">
        <v>70</v>
      </c>
      <c r="Y4" s="30"/>
    </row>
    <row r="5" spans="2:25" ht="12.75">
      <c r="B5" s="4" t="s">
        <v>3</v>
      </c>
      <c r="C5" s="4" t="s">
        <v>4</v>
      </c>
      <c r="D5" s="4" t="s">
        <v>71</v>
      </c>
      <c r="E5" s="4" t="s">
        <v>80</v>
      </c>
      <c r="F5" s="4" t="s">
        <v>72</v>
      </c>
      <c r="G5" s="4" t="s">
        <v>80</v>
      </c>
      <c r="H5" s="4"/>
      <c r="I5" s="4" t="s">
        <v>3</v>
      </c>
      <c r="J5" s="4" t="s">
        <v>4</v>
      </c>
      <c r="K5" s="4" t="s">
        <v>71</v>
      </c>
      <c r="L5" s="4" t="s">
        <v>72</v>
      </c>
      <c r="N5" s="6" t="s">
        <v>5</v>
      </c>
      <c r="O5" s="4" t="s">
        <v>6</v>
      </c>
      <c r="P5" s="4" t="s">
        <v>73</v>
      </c>
      <c r="Q5" s="4" t="s">
        <v>74</v>
      </c>
      <c r="S5" s="6" t="s">
        <v>5</v>
      </c>
      <c r="T5" s="4" t="s">
        <v>6</v>
      </c>
      <c r="U5" s="4" t="s">
        <v>73</v>
      </c>
      <c r="V5" s="4" t="s">
        <v>74</v>
      </c>
      <c r="X5" s="13" t="s">
        <v>3</v>
      </c>
      <c r="Y5" s="13" t="s">
        <v>75</v>
      </c>
    </row>
    <row r="6" spans="2:25" ht="12.75">
      <c r="B6" s="13">
        <v>145</v>
      </c>
      <c r="C6" s="13">
        <v>37</v>
      </c>
      <c r="D6" s="13">
        <v>10</v>
      </c>
      <c r="E6" s="13">
        <v>4.51</v>
      </c>
      <c r="F6" s="13">
        <v>30</v>
      </c>
      <c r="G6" s="13">
        <v>6</v>
      </c>
      <c r="I6" s="13">
        <v>273</v>
      </c>
      <c r="J6" s="13">
        <v>55</v>
      </c>
      <c r="K6" s="13">
        <v>15</v>
      </c>
      <c r="L6" s="13">
        <v>30</v>
      </c>
      <c r="N6" s="13">
        <f>I6-B6</f>
        <v>128</v>
      </c>
      <c r="O6" s="13">
        <f>J6-C6</f>
        <v>18</v>
      </c>
      <c r="P6" s="13">
        <f>K6-D6</f>
        <v>5</v>
      </c>
      <c r="Q6" s="13">
        <f>L6-F6</f>
        <v>0</v>
      </c>
      <c r="S6" s="14">
        <f>N6/B6</f>
        <v>0.8827586206896552</v>
      </c>
      <c r="T6" s="14">
        <f>O6/C6</f>
        <v>0.4864864864864865</v>
      </c>
      <c r="U6" s="14">
        <f>P6/D6</f>
        <v>0.5</v>
      </c>
      <c r="V6" s="14">
        <f>Q6/F6</f>
        <v>0</v>
      </c>
      <c r="X6" s="15"/>
      <c r="Y6" s="15"/>
    </row>
    <row r="7" spans="2:25" ht="12.75">
      <c r="B7" s="13">
        <v>162</v>
      </c>
      <c r="C7" s="13">
        <v>37</v>
      </c>
      <c r="D7" s="13">
        <v>10</v>
      </c>
      <c r="E7" s="13">
        <v>4.51</v>
      </c>
      <c r="F7" s="13">
        <v>30</v>
      </c>
      <c r="G7" s="13">
        <v>5.45</v>
      </c>
      <c r="I7" s="13">
        <v>313</v>
      </c>
      <c r="J7" s="13">
        <v>56</v>
      </c>
      <c r="K7" s="13">
        <v>9</v>
      </c>
      <c r="L7" s="13">
        <v>30</v>
      </c>
      <c r="N7" s="13">
        <f>I7-B7</f>
        <v>151</v>
      </c>
      <c r="O7" s="13">
        <f>J7-C7</f>
        <v>19</v>
      </c>
      <c r="P7" s="13">
        <f>K7-D7</f>
        <v>-1</v>
      </c>
      <c r="Q7" s="13">
        <f>L7-F7</f>
        <v>0</v>
      </c>
      <c r="S7" s="14">
        <f>N7/B7</f>
        <v>0.9320987654320988</v>
      </c>
      <c r="T7" s="14">
        <f>O7/C7</f>
        <v>0.5135135135135135</v>
      </c>
      <c r="U7" s="14">
        <f>P7/D7</f>
        <v>-0.1</v>
      </c>
      <c r="V7" s="14">
        <f>Q7/F7</f>
        <v>0</v>
      </c>
      <c r="X7" s="15">
        <f>7.41*C7+4*E7+G7-122</f>
        <v>175.66000000000003</v>
      </c>
      <c r="Y7" s="15">
        <f>X7-B7</f>
        <v>13.660000000000025</v>
      </c>
    </row>
    <row r="8" spans="2:25" ht="12.75">
      <c r="B8" s="13">
        <v>169</v>
      </c>
      <c r="C8" s="13">
        <v>36</v>
      </c>
      <c r="D8" s="13">
        <v>12</v>
      </c>
      <c r="E8" s="13">
        <v>7.27</v>
      </c>
      <c r="F8" s="13">
        <v>30</v>
      </c>
      <c r="G8" s="13">
        <v>6.21</v>
      </c>
      <c r="I8" s="13">
        <v>325</v>
      </c>
      <c r="J8" s="13">
        <v>56</v>
      </c>
      <c r="K8" s="13">
        <v>15</v>
      </c>
      <c r="L8" s="13">
        <v>25</v>
      </c>
      <c r="N8" s="13">
        <f>I8-B8</f>
        <v>156</v>
      </c>
      <c r="O8" s="13">
        <f>J8-C8</f>
        <v>20</v>
      </c>
      <c r="P8" s="13">
        <f>K8-D8</f>
        <v>3</v>
      </c>
      <c r="Q8" s="13">
        <f>L8-F8</f>
        <v>-5</v>
      </c>
      <c r="S8" s="14">
        <f>N8/B8</f>
        <v>0.9230769230769231</v>
      </c>
      <c r="T8" s="14">
        <f>O8/C8</f>
        <v>0.5555555555555556</v>
      </c>
      <c r="U8" s="14">
        <f>P8/D8</f>
        <v>0.25</v>
      </c>
      <c r="V8" s="14">
        <f>Q8/F8</f>
        <v>-0.16666666666666666</v>
      </c>
      <c r="X8" s="15">
        <f>7.41*C8+4*E8+G8-122</f>
        <v>180.04999999999995</v>
      </c>
      <c r="Y8" s="15">
        <f>X8-B8</f>
        <v>11.049999999999955</v>
      </c>
    </row>
    <row r="9" spans="2:25" ht="12.75">
      <c r="B9" s="13">
        <v>179</v>
      </c>
      <c r="C9" s="13">
        <v>37</v>
      </c>
      <c r="D9" s="13">
        <v>10</v>
      </c>
      <c r="E9" s="13">
        <v>4.51</v>
      </c>
      <c r="F9" s="13">
        <v>30</v>
      </c>
      <c r="G9" s="13">
        <v>6</v>
      </c>
      <c r="I9" s="13">
        <v>346</v>
      </c>
      <c r="J9" s="13">
        <v>58</v>
      </c>
      <c r="K9" s="13">
        <v>15</v>
      </c>
      <c r="L9" s="13">
        <v>30</v>
      </c>
      <c r="N9" s="13">
        <f>I9-B9</f>
        <v>167</v>
      </c>
      <c r="O9" s="13">
        <f>J9-C9</f>
        <v>21</v>
      </c>
      <c r="P9" s="13">
        <f>K9-D9</f>
        <v>5</v>
      </c>
      <c r="Q9" s="13">
        <f>L9-F9</f>
        <v>0</v>
      </c>
      <c r="S9" s="14">
        <f>N9/B9</f>
        <v>0.9329608938547486</v>
      </c>
      <c r="T9" s="14">
        <f>O9/C9</f>
        <v>0.5675675675675675</v>
      </c>
      <c r="U9" s="14">
        <f>P9/D9</f>
        <v>0.5</v>
      </c>
      <c r="V9" s="14">
        <f>Q9/F9</f>
        <v>0</v>
      </c>
      <c r="X9" s="15">
        <f>7.41*C9+4*E9+G9-122</f>
        <v>176.21000000000004</v>
      </c>
      <c r="Y9" s="15"/>
    </row>
    <row r="10" spans="2:25" ht="12.75">
      <c r="B10" s="13">
        <v>181</v>
      </c>
      <c r="C10" s="13">
        <v>37</v>
      </c>
      <c r="D10" s="13">
        <v>12</v>
      </c>
      <c r="E10" s="13">
        <v>7.27</v>
      </c>
      <c r="F10" s="13">
        <v>30</v>
      </c>
      <c r="G10" s="13">
        <v>6</v>
      </c>
      <c r="I10" s="13">
        <v>349</v>
      </c>
      <c r="J10" s="13">
        <v>58</v>
      </c>
      <c r="K10" s="13">
        <v>9</v>
      </c>
      <c r="L10" s="13">
        <v>30</v>
      </c>
      <c r="N10" s="13">
        <f>I10-B10</f>
        <v>168</v>
      </c>
      <c r="O10" s="13">
        <f>J10-C10</f>
        <v>21</v>
      </c>
      <c r="P10" s="13">
        <f>K10-D10</f>
        <v>-3</v>
      </c>
      <c r="Q10" s="13">
        <f>L10-F10</f>
        <v>0</v>
      </c>
      <c r="S10" s="14">
        <f>N10/B10</f>
        <v>0.9281767955801105</v>
      </c>
      <c r="T10" s="14">
        <f>O10/C10</f>
        <v>0.5675675675675675</v>
      </c>
      <c r="U10" s="14">
        <f>P10/D10</f>
        <v>-0.25</v>
      </c>
      <c r="V10" s="14">
        <f>Q10/F10</f>
        <v>0</v>
      </c>
      <c r="X10" s="15">
        <f>7.41*C10+4*E10+G10-122</f>
        <v>187.25</v>
      </c>
      <c r="Y10" s="15"/>
    </row>
    <row r="11" spans="2:25" ht="12.75">
      <c r="B11" s="11">
        <v>182</v>
      </c>
      <c r="C11" s="11">
        <v>40</v>
      </c>
      <c r="D11" s="11">
        <v>10</v>
      </c>
      <c r="E11" s="11">
        <v>4.51</v>
      </c>
      <c r="F11" s="11">
        <v>30</v>
      </c>
      <c r="G11" s="11">
        <v>6</v>
      </c>
      <c r="I11" s="13">
        <v>341</v>
      </c>
      <c r="J11" s="13">
        <v>61</v>
      </c>
      <c r="K11" s="13">
        <v>15</v>
      </c>
      <c r="L11" s="13">
        <v>30</v>
      </c>
      <c r="N11" s="13">
        <f>I11-B11</f>
        <v>159</v>
      </c>
      <c r="O11" s="13">
        <f>J11-C11</f>
        <v>21</v>
      </c>
      <c r="P11" s="13">
        <f>K11-D11</f>
        <v>5</v>
      </c>
      <c r="Q11" s="13">
        <f>L11-F11</f>
        <v>0</v>
      </c>
      <c r="S11" s="14">
        <f>N11/B11</f>
        <v>0.8736263736263736</v>
      </c>
      <c r="T11" s="14">
        <f>O11/C11</f>
        <v>0.525</v>
      </c>
      <c r="U11" s="14">
        <f>P11/D11</f>
        <v>0.5</v>
      </c>
      <c r="V11" s="14">
        <f>Q11/F11</f>
        <v>0</v>
      </c>
      <c r="X11" s="15">
        <f>7.41*C11+4*E11+G11-122</f>
        <v>198.44</v>
      </c>
      <c r="Y11" s="15"/>
    </row>
    <row r="12" spans="2:25" ht="12.75">
      <c r="B12" s="13">
        <v>195</v>
      </c>
      <c r="C12" s="13">
        <v>38</v>
      </c>
      <c r="D12" s="13">
        <v>12</v>
      </c>
      <c r="E12" s="13">
        <v>7.27</v>
      </c>
      <c r="F12" s="13">
        <v>30</v>
      </c>
      <c r="G12" s="13">
        <v>5.45</v>
      </c>
      <c r="I12" s="13">
        <v>377</v>
      </c>
      <c r="J12" s="13">
        <v>60</v>
      </c>
      <c r="K12" s="13">
        <v>15</v>
      </c>
      <c r="L12" s="13">
        <v>30</v>
      </c>
      <c r="N12" s="13">
        <f>I12-B12</f>
        <v>182</v>
      </c>
      <c r="O12" s="13">
        <f>J12-C12</f>
        <v>22</v>
      </c>
      <c r="P12" s="13">
        <f>K12-D12</f>
        <v>3</v>
      </c>
      <c r="Q12" s="13">
        <f>L12-F12</f>
        <v>0</v>
      </c>
      <c r="S12" s="14">
        <f>N12/B12</f>
        <v>0.9333333333333333</v>
      </c>
      <c r="T12" s="14">
        <f>O12/C12</f>
        <v>0.5789473684210527</v>
      </c>
      <c r="U12" s="14">
        <f>P12/D12</f>
        <v>0.25</v>
      </c>
      <c r="V12" s="14">
        <f>Q12/F12</f>
        <v>0</v>
      </c>
      <c r="X12" s="15">
        <f>7.41*C12+4*E12+G12-122</f>
        <v>194.10999999999996</v>
      </c>
      <c r="Y12" s="15">
        <f>X12-B12</f>
        <v>-0.8900000000000432</v>
      </c>
    </row>
    <row r="13" spans="2:25" ht="12.75">
      <c r="B13" s="13">
        <v>202</v>
      </c>
      <c r="C13" s="13">
        <v>38</v>
      </c>
      <c r="D13" s="13">
        <v>12</v>
      </c>
      <c r="E13" s="13">
        <v>7.27</v>
      </c>
      <c r="F13" s="13">
        <v>30</v>
      </c>
      <c r="G13" s="13">
        <v>5.45</v>
      </c>
      <c r="I13" s="13">
        <v>380</v>
      </c>
      <c r="J13" s="13">
        <v>59</v>
      </c>
      <c r="K13" s="13">
        <v>9</v>
      </c>
      <c r="L13" s="13">
        <v>30</v>
      </c>
      <c r="N13" s="13">
        <f>I13-B13</f>
        <v>178</v>
      </c>
      <c r="O13" s="13">
        <f>J13-C13</f>
        <v>21</v>
      </c>
      <c r="P13" s="13">
        <f>K13-D13</f>
        <v>-3</v>
      </c>
      <c r="Q13" s="13">
        <f>L13-F13</f>
        <v>0</v>
      </c>
      <c r="S13" s="14">
        <f>N13/B13</f>
        <v>0.8811881188118812</v>
      </c>
      <c r="T13" s="14">
        <f>O13/C13</f>
        <v>0.5526315789473685</v>
      </c>
      <c r="U13" s="14">
        <f>P13/D13</f>
        <v>-0.25</v>
      </c>
      <c r="V13" s="14">
        <f>Q13/F13</f>
        <v>0</v>
      </c>
      <c r="X13" s="15">
        <f>7.41*C13+4*E13+G13-122</f>
        <v>194.10999999999996</v>
      </c>
      <c r="Y13" s="15">
        <f>X13-B13</f>
        <v>-7.890000000000043</v>
      </c>
    </row>
    <row r="14" spans="2:25" ht="12.75">
      <c r="B14" s="13">
        <v>204</v>
      </c>
      <c r="C14" s="13">
        <v>42</v>
      </c>
      <c r="D14" s="13">
        <v>12</v>
      </c>
      <c r="E14" s="13">
        <v>7.27</v>
      </c>
      <c r="F14" s="13">
        <v>25</v>
      </c>
      <c r="G14" s="13">
        <v>4.44</v>
      </c>
      <c r="I14" s="13">
        <v>380</v>
      </c>
      <c r="J14" s="13">
        <v>63</v>
      </c>
      <c r="K14" s="13">
        <v>9</v>
      </c>
      <c r="L14" s="13">
        <v>30</v>
      </c>
      <c r="N14" s="13">
        <f>I14-B14</f>
        <v>176</v>
      </c>
      <c r="O14" s="13">
        <f>J14-C14</f>
        <v>21</v>
      </c>
      <c r="P14" s="13">
        <f>K14-D14</f>
        <v>-3</v>
      </c>
      <c r="Q14" s="13">
        <f>L14-F14</f>
        <v>5</v>
      </c>
      <c r="S14" s="14">
        <f>N14/B14</f>
        <v>0.8627450980392157</v>
      </c>
      <c r="T14" s="14">
        <f>O14/C14</f>
        <v>0.5</v>
      </c>
      <c r="U14" s="14">
        <f>P14/D14</f>
        <v>-0.25</v>
      </c>
      <c r="V14" s="14">
        <f>Q14/F14</f>
        <v>0.2</v>
      </c>
      <c r="X14" s="15">
        <f>7.41*C14+4*E14+G14-122</f>
        <v>222.74</v>
      </c>
      <c r="Y14" s="15">
        <f>X14-B14</f>
        <v>18.74000000000001</v>
      </c>
    </row>
    <row r="15" spans="2:25" ht="12.75">
      <c r="B15" s="13">
        <v>207</v>
      </c>
      <c r="C15" s="13">
        <v>44</v>
      </c>
      <c r="D15" s="13">
        <v>12</v>
      </c>
      <c r="E15" s="13">
        <v>7.27</v>
      </c>
      <c r="F15" s="13">
        <v>30</v>
      </c>
      <c r="G15" s="13">
        <v>6</v>
      </c>
      <c r="I15" s="13">
        <v>391</v>
      </c>
      <c r="J15" s="13">
        <v>66</v>
      </c>
      <c r="K15" s="13">
        <v>15</v>
      </c>
      <c r="L15" s="13">
        <v>30</v>
      </c>
      <c r="N15" s="13">
        <f>I15-B15</f>
        <v>184</v>
      </c>
      <c r="O15" s="13">
        <f>J15-C15</f>
        <v>22</v>
      </c>
      <c r="P15" s="13">
        <f>K15-D15</f>
        <v>3</v>
      </c>
      <c r="Q15" s="13">
        <f>L15-F15</f>
        <v>0</v>
      </c>
      <c r="S15" s="14">
        <f>N15/B15</f>
        <v>0.8888888888888888</v>
      </c>
      <c r="T15" s="14">
        <f>O15/C15</f>
        <v>0.5</v>
      </c>
      <c r="U15" s="14">
        <f>P15/D15</f>
        <v>0.25</v>
      </c>
      <c r="V15" s="14">
        <f>Q15/F15</f>
        <v>0</v>
      </c>
      <c r="X15" s="15">
        <f>7.41*C15+4*E15+G15-122</f>
        <v>239.12</v>
      </c>
      <c r="Y15" s="15"/>
    </row>
    <row r="16" spans="2:25" ht="12.75">
      <c r="B16" s="13">
        <v>210</v>
      </c>
      <c r="C16" s="13">
        <v>43</v>
      </c>
      <c r="D16" s="13">
        <v>10</v>
      </c>
      <c r="E16" s="13">
        <v>4.51</v>
      </c>
      <c r="F16" s="13">
        <v>25</v>
      </c>
      <c r="G16" s="13">
        <v>4.44</v>
      </c>
      <c r="I16" s="13">
        <v>396</v>
      </c>
      <c r="J16" s="13">
        <v>65</v>
      </c>
      <c r="K16" s="13">
        <v>15</v>
      </c>
      <c r="L16" s="13">
        <v>30</v>
      </c>
      <c r="N16" s="13">
        <f>I16-B16</f>
        <v>186</v>
      </c>
      <c r="O16" s="13">
        <f>J16-C16</f>
        <v>22</v>
      </c>
      <c r="P16" s="13">
        <f>K16-D16</f>
        <v>5</v>
      </c>
      <c r="Q16" s="13">
        <f>L16-F16</f>
        <v>5</v>
      </c>
      <c r="S16" s="14">
        <f>N16/B16</f>
        <v>0.8857142857142857</v>
      </c>
      <c r="T16" s="14">
        <f>O16/C16</f>
        <v>0.5116279069767442</v>
      </c>
      <c r="U16" s="14">
        <f>P16/D16</f>
        <v>0.5</v>
      </c>
      <c r="V16" s="14">
        <f>Q16/F16</f>
        <v>0.2</v>
      </c>
      <c r="X16" s="15">
        <f>7.41*C16+4*E16+G16-122</f>
        <v>219.11</v>
      </c>
      <c r="Y16" s="15">
        <f>X16-B16</f>
        <v>9.110000000000014</v>
      </c>
    </row>
    <row r="17" spans="2:25" ht="12.75">
      <c r="B17" s="11">
        <v>212</v>
      </c>
      <c r="C17" s="11">
        <v>40</v>
      </c>
      <c r="D17" s="11">
        <v>12</v>
      </c>
      <c r="E17" s="11">
        <v>7.27</v>
      </c>
      <c r="F17" s="11">
        <v>30</v>
      </c>
      <c r="G17" s="11">
        <v>5.45</v>
      </c>
      <c r="I17" s="13">
        <v>401</v>
      </c>
      <c r="J17" s="13">
        <v>63</v>
      </c>
      <c r="K17" s="13">
        <v>15</v>
      </c>
      <c r="L17" s="13">
        <v>30</v>
      </c>
      <c r="N17" s="13">
        <f>I17-B17</f>
        <v>189</v>
      </c>
      <c r="O17" s="13">
        <f>J17-C17</f>
        <v>23</v>
      </c>
      <c r="P17" s="13">
        <f>K17-D17</f>
        <v>3</v>
      </c>
      <c r="Q17" s="13">
        <f>L17-F17</f>
        <v>0</v>
      </c>
      <c r="S17" s="14">
        <f>N17/B17</f>
        <v>0.8915094339622641</v>
      </c>
      <c r="T17" s="14">
        <f>O17/C17</f>
        <v>0.575</v>
      </c>
      <c r="U17" s="14">
        <f>P17/D17</f>
        <v>0.25</v>
      </c>
      <c r="V17" s="14">
        <f>Q17/F17</f>
        <v>0</v>
      </c>
      <c r="X17" s="15">
        <f>7.41*C17+4*E17+G17-122</f>
        <v>208.92999999999995</v>
      </c>
      <c r="Y17" s="15">
        <f>X17-B17</f>
        <v>-3.07000000000005</v>
      </c>
    </row>
    <row r="18" spans="2:25" ht="12.75">
      <c r="B18" s="13">
        <v>242</v>
      </c>
      <c r="C18" s="13">
        <v>46</v>
      </c>
      <c r="D18" s="13">
        <v>10</v>
      </c>
      <c r="E18" s="13">
        <v>4.51</v>
      </c>
      <c r="F18" s="13">
        <v>30</v>
      </c>
      <c r="G18" s="13">
        <v>5.45</v>
      </c>
      <c r="I18" s="13">
        <v>448</v>
      </c>
      <c r="J18" s="13">
        <v>69</v>
      </c>
      <c r="K18" s="13">
        <v>15</v>
      </c>
      <c r="L18" s="13">
        <v>30</v>
      </c>
      <c r="N18" s="13">
        <f>I18-B18</f>
        <v>206</v>
      </c>
      <c r="O18" s="13">
        <f>J18-C18</f>
        <v>23</v>
      </c>
      <c r="P18" s="13">
        <f>K18-D18</f>
        <v>5</v>
      </c>
      <c r="Q18" s="13">
        <f>L18-F18</f>
        <v>0</v>
      </c>
      <c r="S18" s="14">
        <f>N18/B18</f>
        <v>0.8512396694214877</v>
      </c>
      <c r="T18" s="14">
        <f>O18/C18</f>
        <v>0.5</v>
      </c>
      <c r="U18" s="14">
        <f>P18/D18</f>
        <v>0.5</v>
      </c>
      <c r="V18" s="14">
        <f>Q18/F18</f>
        <v>0</v>
      </c>
      <c r="X18" s="15">
        <f>7.41*C18+4*E18+G18-122</f>
        <v>242.35000000000002</v>
      </c>
      <c r="Y18" s="15">
        <f>X18-B18</f>
        <v>0.35000000000002274</v>
      </c>
    </row>
    <row r="19" spans="2:25" ht="12.75">
      <c r="B19" s="13">
        <v>252</v>
      </c>
      <c r="C19" s="13">
        <v>45</v>
      </c>
      <c r="D19" s="13">
        <v>12</v>
      </c>
      <c r="E19" s="13">
        <v>7.27</v>
      </c>
      <c r="F19" s="13">
        <v>30</v>
      </c>
      <c r="G19" s="13">
        <v>6.21</v>
      </c>
      <c r="I19" s="13">
        <v>480</v>
      </c>
      <c r="J19" s="13">
        <v>70</v>
      </c>
      <c r="K19" s="13">
        <v>15</v>
      </c>
      <c r="L19" s="13">
        <v>25</v>
      </c>
      <c r="N19" s="13">
        <f>I19-B19</f>
        <v>228</v>
      </c>
      <c r="O19" s="13">
        <f>J19-C19</f>
        <v>25</v>
      </c>
      <c r="P19" s="13">
        <f>K19-D19</f>
        <v>3</v>
      </c>
      <c r="Q19" s="13">
        <f>L19-F19</f>
        <v>-5</v>
      </c>
      <c r="S19" s="14">
        <f>N19/B19</f>
        <v>0.9047619047619048</v>
      </c>
      <c r="T19" s="14">
        <f>O19/C19</f>
        <v>0.5555555555555556</v>
      </c>
      <c r="U19" s="14">
        <f>P19/D19</f>
        <v>0.25</v>
      </c>
      <c r="V19" s="14">
        <f>Q19/F19</f>
        <v>-0.16666666666666666</v>
      </c>
      <c r="X19" s="15">
        <f>7.41*C19+4*E19+G19-122</f>
        <v>246.73999999999995</v>
      </c>
      <c r="Y19" s="15">
        <f>X19-B19</f>
        <v>-5.260000000000048</v>
      </c>
    </row>
    <row r="20" spans="2:25" ht="12.75">
      <c r="B20" s="13">
        <v>253</v>
      </c>
      <c r="C20" s="13">
        <v>49</v>
      </c>
      <c r="D20" s="13">
        <v>10</v>
      </c>
      <c r="E20" s="13">
        <v>4.51</v>
      </c>
      <c r="F20" s="13">
        <v>25</v>
      </c>
      <c r="G20" s="13">
        <v>4.44</v>
      </c>
      <c r="I20" s="13">
        <v>479</v>
      </c>
      <c r="J20" s="13">
        <v>74</v>
      </c>
      <c r="K20" s="13">
        <v>15</v>
      </c>
      <c r="L20" s="13">
        <v>25</v>
      </c>
      <c r="N20" s="13">
        <f>I20-B20</f>
        <v>226</v>
      </c>
      <c r="O20" s="13">
        <f>J20-C20</f>
        <v>25</v>
      </c>
      <c r="P20" s="13">
        <f>K20-D20</f>
        <v>5</v>
      </c>
      <c r="Q20" s="13">
        <f>L20-F20</f>
        <v>0</v>
      </c>
      <c r="S20" s="14">
        <f>N20/B20</f>
        <v>0.8932806324110671</v>
      </c>
      <c r="T20" s="14">
        <f>O20/C20</f>
        <v>0.5102040816326531</v>
      </c>
      <c r="U20" s="14">
        <f>P20/D20</f>
        <v>0.5</v>
      </c>
      <c r="V20" s="14">
        <f>Q20/F20</f>
        <v>0</v>
      </c>
      <c r="X20" s="15">
        <f>7.41*C20+4*E20+G20-122</f>
        <v>263.57000000000005</v>
      </c>
      <c r="Y20" s="15">
        <f>X20-B20</f>
        <v>10.57000000000005</v>
      </c>
    </row>
    <row r="21" spans="2:25" ht="12.75">
      <c r="B21" s="13">
        <v>261</v>
      </c>
      <c r="C21" s="13">
        <v>47</v>
      </c>
      <c r="D21" s="13">
        <v>12</v>
      </c>
      <c r="E21" s="13">
        <v>7.27</v>
      </c>
      <c r="F21" s="13">
        <v>30</v>
      </c>
      <c r="G21" s="13">
        <v>5.45</v>
      </c>
      <c r="I21" s="13">
        <v>484</v>
      </c>
      <c r="J21" s="13">
        <v>71</v>
      </c>
      <c r="K21" s="13">
        <v>9</v>
      </c>
      <c r="L21" s="13">
        <v>30</v>
      </c>
      <c r="N21" s="13">
        <f>I21-B21</f>
        <v>223</v>
      </c>
      <c r="O21" s="13">
        <f>J21-C21</f>
        <v>24</v>
      </c>
      <c r="P21" s="13">
        <f>K21-D21</f>
        <v>-3</v>
      </c>
      <c r="Q21" s="13">
        <f>L21-F21</f>
        <v>0</v>
      </c>
      <c r="S21" s="14">
        <f>N21/B21</f>
        <v>0.8544061302681992</v>
      </c>
      <c r="T21" s="14">
        <f>O21/C21</f>
        <v>0.5106382978723404</v>
      </c>
      <c r="U21" s="14">
        <f>P21/D21</f>
        <v>-0.25</v>
      </c>
      <c r="V21" s="14">
        <f>Q21/F21</f>
        <v>0</v>
      </c>
      <c r="X21" s="15">
        <f>7.41*C21+4*E21+G21-122</f>
        <v>260.79999999999995</v>
      </c>
      <c r="Y21" s="15">
        <f>X21-B21</f>
        <v>-0.20000000000004547</v>
      </c>
    </row>
    <row r="22" spans="3:22" ht="12.75">
      <c r="C22" s="31" t="s">
        <v>76</v>
      </c>
      <c r="D22" s="32">
        <f>AVERAGE(D6:D15)</f>
        <v>11.2</v>
      </c>
      <c r="E22" s="32">
        <f>AVERAGE(E6:E15)</f>
        <v>6.165999999999999</v>
      </c>
      <c r="F22" s="32">
        <f>AVERAGE(F6:F15)</f>
        <v>29.5</v>
      </c>
      <c r="G22" s="32">
        <f>AVERAGE(G6:G15)</f>
        <v>5.7</v>
      </c>
      <c r="J22" s="31" t="s">
        <v>76</v>
      </c>
      <c r="K22" s="32">
        <f>AVERAGE(K6:K15)</f>
        <v>12.6</v>
      </c>
      <c r="L22" s="32">
        <f>AVERAGE(L6:L15)</f>
        <v>29.5</v>
      </c>
      <c r="S22" s="14"/>
      <c r="T22" s="14"/>
      <c r="U22" s="14"/>
      <c r="V22" s="14"/>
    </row>
    <row r="23" spans="2:22" ht="12.75">
      <c r="B23" s="33" t="s">
        <v>77</v>
      </c>
      <c r="C23" s="33"/>
      <c r="D23" s="11">
        <f>MAX(D6:D15)</f>
        <v>12</v>
      </c>
      <c r="E23" s="11">
        <f>MAX(E6:E15)</f>
        <v>7.27</v>
      </c>
      <c r="F23" s="11">
        <f>MAX(F6:F15)</f>
        <v>30</v>
      </c>
      <c r="G23" s="11">
        <f>MAX(G6:G15)</f>
        <v>6.21</v>
      </c>
      <c r="I23" s="33" t="s">
        <v>77</v>
      </c>
      <c r="J23" s="33"/>
      <c r="K23" s="11">
        <f>MAX(K6:K15)</f>
        <v>15</v>
      </c>
      <c r="L23" s="11">
        <f>MAX(L6:L15)</f>
        <v>30</v>
      </c>
      <c r="N23" s="31" t="s">
        <v>76</v>
      </c>
      <c r="O23" s="11">
        <f>AVERAGE(O6:O15)</f>
        <v>20.6</v>
      </c>
      <c r="P23" s="11">
        <f>AVERAGE(P6:P15)</f>
        <v>1.4</v>
      </c>
      <c r="Q23" s="11">
        <f>AVERAGE(Q6:Q15)</f>
        <v>0</v>
      </c>
      <c r="R23" s="31" t="s">
        <v>76</v>
      </c>
      <c r="S23" s="34">
        <f>AVERAGE(S6:S21)</f>
        <v>0.8949853667420274</v>
      </c>
      <c r="T23" s="34">
        <f>AVERAGE(T6:T21)</f>
        <v>0.5318934675060253</v>
      </c>
      <c r="U23" s="34">
        <f>AVERAGE(U6:U15)</f>
        <v>0.13999999999999999</v>
      </c>
      <c r="V23" s="34">
        <f>AVERAGE(V6:V15)</f>
        <v>0.0033333333333333353</v>
      </c>
    </row>
  </sheetData>
  <sheetProtection selectLockedCells="1" selectUnlockedCells="1"/>
  <mergeCells count="7">
    <mergeCell ref="B4:F4"/>
    <mergeCell ref="I4:L4"/>
    <mergeCell ref="N4:Q4"/>
    <mergeCell ref="S4:V4"/>
    <mergeCell ref="X4:Y4"/>
    <mergeCell ref="B23:C23"/>
    <mergeCell ref="I23:J23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W11"/>
  <sheetViews>
    <sheetView workbookViewId="0" topLeftCell="A1">
      <pane ySplit="5" topLeftCell="A6" activePane="bottomLeft" state="frozen"/>
      <selection pane="topLeft" activeCell="A1" sqref="A1"/>
      <selection pane="bottomLeft" activeCell="H8" sqref="H8"/>
    </sheetView>
  </sheetViews>
  <sheetFormatPr defaultColWidth="12.57421875" defaultRowHeight="12.75"/>
  <cols>
    <col min="1" max="1" width="4.28125" style="13" customWidth="1"/>
    <col min="2" max="2" width="4.7109375" style="13" customWidth="1"/>
    <col min="3" max="3" width="4.8515625" style="13" customWidth="1"/>
    <col min="4" max="4" width="5.140625" style="13" customWidth="1"/>
    <col min="5" max="5" width="5.7109375" style="13" customWidth="1"/>
    <col min="6" max="6" width="3.57421875" style="13" customWidth="1"/>
    <col min="7" max="7" width="6.421875" style="13" customWidth="1"/>
    <col min="8" max="8" width="6.28125" style="13" customWidth="1"/>
    <col min="9" max="9" width="7.28125" style="13" customWidth="1"/>
    <col min="10" max="10" width="7.140625" style="13" customWidth="1"/>
    <col min="11" max="11" width="3.421875" style="13" customWidth="1"/>
    <col min="12" max="12" width="6.421875" style="13" customWidth="1"/>
    <col min="13" max="13" width="5.57421875" style="13" customWidth="1"/>
    <col min="14" max="14" width="5.00390625" style="13" customWidth="1"/>
    <col min="15" max="15" width="6.7109375" style="13" customWidth="1"/>
    <col min="16" max="16" width="4.57421875" style="13" customWidth="1"/>
    <col min="17" max="18" width="6.28125" style="13" customWidth="1"/>
    <col min="19" max="19" width="5.421875" style="13" customWidth="1"/>
    <col min="20" max="20" width="5.28125" style="13" customWidth="1"/>
    <col min="21" max="21" width="4.140625" style="13" customWidth="1"/>
    <col min="22" max="22" width="4.28125" style="13" customWidth="1"/>
    <col min="23" max="23" width="3.8515625" style="13" customWidth="1"/>
    <col min="24" max="16384" width="11.57421875" style="13" customWidth="1"/>
  </cols>
  <sheetData>
    <row r="4" spans="2:23" ht="12.75">
      <c r="B4" s="28" t="s">
        <v>81</v>
      </c>
      <c r="C4" s="28"/>
      <c r="D4" s="28"/>
      <c r="E4" s="28"/>
      <c r="F4" s="29" t="s">
        <v>68</v>
      </c>
      <c r="G4" s="28" t="s">
        <v>82</v>
      </c>
      <c r="H4" s="28"/>
      <c r="I4" s="28"/>
      <c r="J4" s="28"/>
      <c r="L4" s="1" t="s">
        <v>69</v>
      </c>
      <c r="M4" s="1"/>
      <c r="N4" s="1"/>
      <c r="O4" s="1"/>
      <c r="Q4" s="1" t="s">
        <v>69</v>
      </c>
      <c r="R4" s="1"/>
      <c r="S4" s="1"/>
      <c r="T4" s="1"/>
      <c r="V4" s="30" t="s">
        <v>70</v>
      </c>
      <c r="W4" s="30"/>
    </row>
    <row r="5" spans="2:23" ht="12.75">
      <c r="B5" s="4" t="s">
        <v>3</v>
      </c>
      <c r="C5" s="4" t="s">
        <v>4</v>
      </c>
      <c r="D5" s="4" t="s">
        <v>71</v>
      </c>
      <c r="E5" s="4" t="s">
        <v>72</v>
      </c>
      <c r="F5" s="4"/>
      <c r="G5" s="4" t="s">
        <v>3</v>
      </c>
      <c r="H5" s="4" t="s">
        <v>4</v>
      </c>
      <c r="I5" s="4" t="s">
        <v>71</v>
      </c>
      <c r="J5" s="4" t="s">
        <v>72</v>
      </c>
      <c r="L5" s="6" t="s">
        <v>5</v>
      </c>
      <c r="M5" s="4" t="s">
        <v>6</v>
      </c>
      <c r="N5" s="4" t="s">
        <v>73</v>
      </c>
      <c r="O5" s="4" t="s">
        <v>74</v>
      </c>
      <c r="Q5" s="6" t="s">
        <v>5</v>
      </c>
      <c r="R5" s="4" t="s">
        <v>6</v>
      </c>
      <c r="S5" s="4" t="s">
        <v>73</v>
      </c>
      <c r="T5" s="4" t="s">
        <v>74</v>
      </c>
      <c r="V5" s="13" t="s">
        <v>3</v>
      </c>
      <c r="W5" s="13" t="s">
        <v>75</v>
      </c>
    </row>
    <row r="6" spans="2:23" ht="12.75">
      <c r="B6" s="13">
        <v>148</v>
      </c>
      <c r="C6" s="13">
        <v>26</v>
      </c>
      <c r="D6" s="13">
        <v>12</v>
      </c>
      <c r="E6" s="13">
        <v>70</v>
      </c>
      <c r="Q6" s="14"/>
      <c r="R6" s="14"/>
      <c r="S6" s="14"/>
      <c r="T6" s="14"/>
      <c r="V6" s="15">
        <f>7.9*C6-57</f>
        <v>148.4</v>
      </c>
      <c r="W6" s="15">
        <f>V6-B6</f>
        <v>0.4000000000000057</v>
      </c>
    </row>
    <row r="7" spans="2:23" ht="12.75">
      <c r="B7" s="13">
        <v>193</v>
      </c>
      <c r="C7" s="13">
        <v>32</v>
      </c>
      <c r="D7" s="13">
        <v>12</v>
      </c>
      <c r="E7" s="13">
        <v>40</v>
      </c>
      <c r="G7" s="13">
        <v>515</v>
      </c>
      <c r="H7" s="13">
        <v>57</v>
      </c>
      <c r="I7" s="13">
        <v>6</v>
      </c>
      <c r="J7" s="13">
        <v>70</v>
      </c>
      <c r="L7" s="13">
        <f>G7-B7</f>
        <v>322</v>
      </c>
      <c r="M7" s="13">
        <f>H7-C7</f>
        <v>25</v>
      </c>
      <c r="N7" s="13">
        <f>I7-D7</f>
        <v>-6</v>
      </c>
      <c r="O7" s="13">
        <f>J7-E7</f>
        <v>30</v>
      </c>
      <c r="Q7" s="14">
        <f>L7/B7</f>
        <v>1.6683937823834196</v>
      </c>
      <c r="R7" s="14">
        <f>M7/C7</f>
        <v>0.78125</v>
      </c>
      <c r="S7" s="14">
        <f>N7/D7</f>
        <v>-0.5</v>
      </c>
      <c r="T7" s="14">
        <f>O7/E7</f>
        <v>0.75</v>
      </c>
      <c r="V7" s="15">
        <f>7.9*C7-57</f>
        <v>195.8</v>
      </c>
      <c r="W7" s="15">
        <f>V7-B7</f>
        <v>2.8000000000000114</v>
      </c>
    </row>
    <row r="8" spans="2:23" ht="12.75">
      <c r="B8" s="13">
        <v>215</v>
      </c>
      <c r="C8" s="13">
        <v>35</v>
      </c>
      <c r="D8" s="13">
        <v>12</v>
      </c>
      <c r="E8" s="13">
        <v>70</v>
      </c>
      <c r="G8" s="13">
        <v>549</v>
      </c>
      <c r="H8" s="13">
        <v>60</v>
      </c>
      <c r="I8" s="13">
        <v>6</v>
      </c>
      <c r="J8" s="13">
        <v>70</v>
      </c>
      <c r="L8" s="13">
        <f>G8-B8</f>
        <v>334</v>
      </c>
      <c r="M8" s="13">
        <f>H8-C8</f>
        <v>25</v>
      </c>
      <c r="N8" s="13">
        <f>I8-D8</f>
        <v>-6</v>
      </c>
      <c r="O8" s="13">
        <f>J8-E8</f>
        <v>0</v>
      </c>
      <c r="Q8" s="14">
        <f>L8/B8</f>
        <v>1.5534883720930233</v>
      </c>
      <c r="R8" s="14">
        <f>M8/C8</f>
        <v>0.7142857142857143</v>
      </c>
      <c r="S8" s="14">
        <f>N8/D8</f>
        <v>-0.5</v>
      </c>
      <c r="T8" s="14">
        <f>O8/E8</f>
        <v>0</v>
      </c>
      <c r="V8" s="15">
        <f>7.9*C8-57</f>
        <v>219.5</v>
      </c>
      <c r="W8" s="15">
        <f>V8-B8</f>
        <v>4.5</v>
      </c>
    </row>
    <row r="9" spans="2:23" ht="12.75">
      <c r="B9" s="13">
        <v>229</v>
      </c>
      <c r="C9" s="13">
        <v>36</v>
      </c>
      <c r="D9" s="13">
        <v>10</v>
      </c>
      <c r="E9" s="13">
        <v>40</v>
      </c>
      <c r="G9" s="13">
        <v>573</v>
      </c>
      <c r="H9" s="13">
        <v>61</v>
      </c>
      <c r="I9" s="13">
        <v>10</v>
      </c>
      <c r="J9" s="13">
        <v>35</v>
      </c>
      <c r="L9" s="13">
        <f>G9-B9</f>
        <v>344</v>
      </c>
      <c r="M9" s="13">
        <f>H9-C9</f>
        <v>25</v>
      </c>
      <c r="N9" s="13">
        <f>I9-D9</f>
        <v>0</v>
      </c>
      <c r="O9" s="13">
        <f>J9-E9</f>
        <v>-5</v>
      </c>
      <c r="Q9" s="14">
        <f>L9/B9</f>
        <v>1.502183406113537</v>
      </c>
      <c r="R9" s="14">
        <f>M9/C9</f>
        <v>0.6944444444444444</v>
      </c>
      <c r="S9" s="14">
        <f>N9/D9</f>
        <v>0</v>
      </c>
      <c r="T9" s="14">
        <f>O9/E9</f>
        <v>-0.125</v>
      </c>
      <c r="V9" s="15">
        <f>7.9*C9-57</f>
        <v>227.40000000000003</v>
      </c>
      <c r="W9" s="15">
        <f>V9-B9</f>
        <v>-1.599999999999966</v>
      </c>
    </row>
    <row r="10" spans="3:20" ht="12.75">
      <c r="C10" s="31" t="s">
        <v>76</v>
      </c>
      <c r="D10" s="32">
        <f>AVERAGE(D6:D9)</f>
        <v>11.5</v>
      </c>
      <c r="E10" s="32">
        <f>AVERAGE(E6:E9)</f>
        <v>55</v>
      </c>
      <c r="H10" s="31" t="s">
        <v>76</v>
      </c>
      <c r="I10" s="32">
        <f>AVERAGE(I6:I9)</f>
        <v>7.333333333333333</v>
      </c>
      <c r="J10" s="32">
        <f>AVERAGE(J6:J9)</f>
        <v>58.333333333333336</v>
      </c>
      <c r="Q10" s="14"/>
      <c r="R10" s="14"/>
      <c r="S10" s="14"/>
      <c r="T10" s="14"/>
    </row>
    <row r="11" spans="2:20" ht="12.75">
      <c r="B11" s="33" t="s">
        <v>77</v>
      </c>
      <c r="C11" s="33"/>
      <c r="D11" s="11">
        <f>MAX(D6:D9)</f>
        <v>12</v>
      </c>
      <c r="E11" s="11">
        <f>MAX(E6:E9)</f>
        <v>70</v>
      </c>
      <c r="G11" s="33" t="s">
        <v>77</v>
      </c>
      <c r="H11" s="33"/>
      <c r="I11" s="11">
        <f>MAX(I6:I9)</f>
        <v>10</v>
      </c>
      <c r="J11" s="11">
        <f>MAX(J6:J9)</f>
        <v>70</v>
      </c>
      <c r="L11" s="31" t="s">
        <v>76</v>
      </c>
      <c r="M11" s="11">
        <f>AVERAGE(M6:M9)</f>
        <v>25</v>
      </c>
      <c r="N11" s="11">
        <f>AVERAGE(N6:N9)</f>
        <v>-4</v>
      </c>
      <c r="O11" s="11">
        <f>AVERAGE(O6:O9)</f>
        <v>8.333333333333334</v>
      </c>
      <c r="P11" s="31" t="s">
        <v>76</v>
      </c>
      <c r="Q11" s="34">
        <f>AVERAGE(Q6:Q9)</f>
        <v>1.57468852019666</v>
      </c>
      <c r="R11" s="34">
        <f>AVERAGE(R6:R9)</f>
        <v>0.7299933862433862</v>
      </c>
      <c r="S11" s="34">
        <f>AVERAGE(S6:S9)</f>
        <v>-0.3333333333333333</v>
      </c>
      <c r="T11" s="34">
        <f>AVERAGE(T6:T9)</f>
        <v>0.20833333333333334</v>
      </c>
    </row>
  </sheetData>
  <sheetProtection selectLockedCells="1" selectUnlockedCells="1"/>
  <mergeCells count="7">
    <mergeCell ref="B4:E4"/>
    <mergeCell ref="G4:J4"/>
    <mergeCell ref="L4:O4"/>
    <mergeCell ref="Q4:T4"/>
    <mergeCell ref="V4:W4"/>
    <mergeCell ref="B11:C11"/>
    <mergeCell ref="G11:H1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W14"/>
  <sheetViews>
    <sheetView workbookViewId="0" topLeftCell="A1">
      <pane ySplit="5" topLeftCell="A6" activePane="bottomLeft" state="frozen"/>
      <selection pane="topLeft" activeCell="A1" sqref="A1"/>
      <selection pane="bottomLeft" activeCell="G6" sqref="G6"/>
    </sheetView>
  </sheetViews>
  <sheetFormatPr defaultColWidth="12.57421875" defaultRowHeight="12.75"/>
  <cols>
    <col min="1" max="1" width="4.28125" style="13" customWidth="1"/>
    <col min="2" max="2" width="4.7109375" style="13" customWidth="1"/>
    <col min="3" max="3" width="4.8515625" style="13" customWidth="1"/>
    <col min="4" max="4" width="5.140625" style="13" customWidth="1"/>
    <col min="5" max="5" width="5.7109375" style="13" customWidth="1"/>
    <col min="6" max="6" width="3.57421875" style="13" customWidth="1"/>
    <col min="7" max="7" width="6.421875" style="13" customWidth="1"/>
    <col min="8" max="8" width="6.28125" style="13" customWidth="1"/>
    <col min="9" max="9" width="7.28125" style="13" customWidth="1"/>
    <col min="10" max="10" width="7.140625" style="13" customWidth="1"/>
    <col min="11" max="11" width="3.421875" style="13" customWidth="1"/>
    <col min="12" max="12" width="6.421875" style="13" customWidth="1"/>
    <col min="13" max="13" width="5.57421875" style="13" customWidth="1"/>
    <col min="14" max="14" width="5.00390625" style="13" customWidth="1"/>
    <col min="15" max="15" width="6.7109375" style="13" customWidth="1"/>
    <col min="16" max="16" width="4.57421875" style="13" customWidth="1"/>
    <col min="17" max="18" width="6.28125" style="13" customWidth="1"/>
    <col min="19" max="19" width="5.421875" style="13" customWidth="1"/>
    <col min="20" max="20" width="5.28125" style="13" customWidth="1"/>
    <col min="21" max="22" width="4.140625" style="13" customWidth="1"/>
    <col min="23" max="23" width="4.28125" style="13" customWidth="1"/>
    <col min="24" max="16384" width="11.57421875" style="13" customWidth="1"/>
  </cols>
  <sheetData>
    <row r="4" spans="2:23" ht="12.75">
      <c r="B4" s="28" t="s">
        <v>83</v>
      </c>
      <c r="C4" s="28"/>
      <c r="D4" s="28"/>
      <c r="E4" s="28"/>
      <c r="F4" s="29" t="s">
        <v>68</v>
      </c>
      <c r="G4" s="28" t="s">
        <v>84</v>
      </c>
      <c r="H4" s="28"/>
      <c r="I4" s="28"/>
      <c r="J4" s="28"/>
      <c r="L4" s="1" t="s">
        <v>69</v>
      </c>
      <c r="M4" s="1"/>
      <c r="N4" s="1"/>
      <c r="O4" s="1"/>
      <c r="Q4" s="1" t="s">
        <v>69</v>
      </c>
      <c r="R4" s="1"/>
      <c r="S4" s="1"/>
      <c r="T4" s="1"/>
      <c r="V4" s="30" t="s">
        <v>70</v>
      </c>
      <c r="W4" s="30"/>
    </row>
    <row r="5" spans="2:23" ht="12.75">
      <c r="B5" s="4" t="s">
        <v>3</v>
      </c>
      <c r="C5" s="4" t="s">
        <v>4</v>
      </c>
      <c r="D5" s="4" t="s">
        <v>71</v>
      </c>
      <c r="E5" s="4" t="s">
        <v>72</v>
      </c>
      <c r="F5" s="4"/>
      <c r="G5" s="4" t="s">
        <v>3</v>
      </c>
      <c r="H5" s="4" t="s">
        <v>4</v>
      </c>
      <c r="I5" s="4" t="s">
        <v>71</v>
      </c>
      <c r="J5" s="4" t="s">
        <v>72</v>
      </c>
      <c r="L5" s="6" t="s">
        <v>5</v>
      </c>
      <c r="M5" s="4" t="s">
        <v>6</v>
      </c>
      <c r="N5" s="4" t="s">
        <v>73</v>
      </c>
      <c r="O5" s="4" t="s">
        <v>74</v>
      </c>
      <c r="Q5" s="6" t="s">
        <v>5</v>
      </c>
      <c r="R5" s="4" t="s">
        <v>6</v>
      </c>
      <c r="S5" s="4" t="s">
        <v>73</v>
      </c>
      <c r="T5" s="4" t="s">
        <v>74</v>
      </c>
      <c r="V5" s="13" t="s">
        <v>3</v>
      </c>
      <c r="W5" s="13" t="s">
        <v>75</v>
      </c>
    </row>
    <row r="6" spans="2:23" ht="12.75">
      <c r="B6" s="13">
        <v>10</v>
      </c>
      <c r="C6" s="13">
        <v>10</v>
      </c>
      <c r="D6" s="13">
        <v>6</v>
      </c>
      <c r="E6" s="13">
        <v>55</v>
      </c>
      <c r="G6" s="13">
        <v>0</v>
      </c>
      <c r="H6" s="13">
        <v>0</v>
      </c>
      <c r="I6" s="13">
        <v>0</v>
      </c>
      <c r="J6" s="13">
        <v>0</v>
      </c>
      <c r="L6" s="13">
        <f>G6-B6</f>
        <v>-10</v>
      </c>
      <c r="M6" s="13">
        <f>H6-C6</f>
        <v>-10</v>
      </c>
      <c r="N6" s="13">
        <f>I6-D6</f>
        <v>-6</v>
      </c>
      <c r="O6" s="13">
        <f>J6-E6</f>
        <v>-55</v>
      </c>
      <c r="Q6" s="14">
        <f>L6/B6</f>
        <v>-1</v>
      </c>
      <c r="R6" s="14">
        <f>M6/C6</f>
        <v>-1</v>
      </c>
      <c r="S6" s="14">
        <f>N6/D6</f>
        <v>-1</v>
      </c>
      <c r="T6" s="14">
        <f>O6/E6</f>
        <v>-1</v>
      </c>
      <c r="V6" s="15">
        <f>6.4*C6-70</f>
        <v>-6</v>
      </c>
      <c r="W6" s="15">
        <f>V6-B6</f>
        <v>-16</v>
      </c>
    </row>
    <row r="7" spans="2:23" ht="12.75">
      <c r="B7" s="13">
        <v>33</v>
      </c>
      <c r="C7" s="13">
        <v>15</v>
      </c>
      <c r="D7" s="13">
        <v>10</v>
      </c>
      <c r="E7" s="13">
        <v>55</v>
      </c>
      <c r="G7" s="13">
        <v>0</v>
      </c>
      <c r="H7" s="13">
        <v>0</v>
      </c>
      <c r="I7" s="13">
        <v>0</v>
      </c>
      <c r="J7" s="13">
        <v>0</v>
      </c>
      <c r="L7" s="13">
        <f>G7-B7</f>
        <v>-33</v>
      </c>
      <c r="M7" s="13">
        <f>H7-C7</f>
        <v>-15</v>
      </c>
      <c r="N7" s="13">
        <f>I7-D7</f>
        <v>-10</v>
      </c>
      <c r="O7" s="13">
        <f>J7-E7</f>
        <v>-55</v>
      </c>
      <c r="Q7" s="14">
        <f>L7/B7</f>
        <v>-1</v>
      </c>
      <c r="R7" s="14">
        <f>M7/C7</f>
        <v>-1</v>
      </c>
      <c r="S7" s="14">
        <f>N7/D7</f>
        <v>-1</v>
      </c>
      <c r="T7" s="14">
        <f>O7/E7</f>
        <v>-1</v>
      </c>
      <c r="V7" s="15">
        <f>6.4*C7-70</f>
        <v>26</v>
      </c>
      <c r="W7" s="15">
        <f>V7-B7</f>
        <v>-7</v>
      </c>
    </row>
    <row r="8" spans="2:23" ht="12.75">
      <c r="B8" s="13">
        <v>111</v>
      </c>
      <c r="C8" s="13">
        <v>30</v>
      </c>
      <c r="D8" s="13">
        <v>6</v>
      </c>
      <c r="E8" s="13">
        <v>25</v>
      </c>
      <c r="G8" s="13">
        <v>0</v>
      </c>
      <c r="H8" s="13">
        <v>0</v>
      </c>
      <c r="I8" s="13">
        <v>0</v>
      </c>
      <c r="J8" s="13">
        <v>0</v>
      </c>
      <c r="L8" s="13">
        <f>G8-B8</f>
        <v>-111</v>
      </c>
      <c r="M8" s="13">
        <f>H8-C8</f>
        <v>-30</v>
      </c>
      <c r="N8" s="13">
        <f>I8-D8</f>
        <v>-6</v>
      </c>
      <c r="O8" s="13">
        <f>J8-E8</f>
        <v>-25</v>
      </c>
      <c r="Q8" s="14">
        <f>L8/B8</f>
        <v>-1</v>
      </c>
      <c r="R8" s="14">
        <f>M8/C8</f>
        <v>-1</v>
      </c>
      <c r="S8" s="14">
        <f>N8/D8</f>
        <v>-1</v>
      </c>
      <c r="T8" s="14">
        <f>O8/E8</f>
        <v>-1</v>
      </c>
      <c r="V8" s="15">
        <f>6.4*C8-70</f>
        <v>122</v>
      </c>
      <c r="W8" s="15">
        <f>V8-B8</f>
        <v>11</v>
      </c>
    </row>
    <row r="9" spans="2:23" ht="12.75">
      <c r="B9" s="13">
        <v>123</v>
      </c>
      <c r="C9" s="13">
        <v>30</v>
      </c>
      <c r="D9" s="13">
        <v>10</v>
      </c>
      <c r="E9" s="13">
        <v>55</v>
      </c>
      <c r="G9" s="13">
        <v>0</v>
      </c>
      <c r="H9" s="13">
        <v>0</v>
      </c>
      <c r="I9" s="13">
        <v>0</v>
      </c>
      <c r="J9" s="13">
        <v>0</v>
      </c>
      <c r="L9" s="13">
        <f>G9-B9</f>
        <v>-123</v>
      </c>
      <c r="M9" s="13">
        <f>H9-C9</f>
        <v>-30</v>
      </c>
      <c r="N9" s="13">
        <f>I9-D9</f>
        <v>-10</v>
      </c>
      <c r="O9" s="13">
        <f>J9-E9</f>
        <v>-55</v>
      </c>
      <c r="Q9" s="14">
        <f>L9/B9</f>
        <v>-1</v>
      </c>
      <c r="R9" s="14">
        <f>M9/C9</f>
        <v>-1</v>
      </c>
      <c r="S9" s="14">
        <f>N9/D9</f>
        <v>-1</v>
      </c>
      <c r="T9" s="14">
        <f>O9/E9</f>
        <v>-1</v>
      </c>
      <c r="V9" s="15">
        <f>6.4*C9-70</f>
        <v>122</v>
      </c>
      <c r="W9" s="15">
        <f>V9-B9</f>
        <v>-1</v>
      </c>
    </row>
    <row r="10" spans="2:23" ht="12.75">
      <c r="B10" s="13">
        <v>124</v>
      </c>
      <c r="C10" s="13">
        <v>32</v>
      </c>
      <c r="D10" s="13">
        <v>6</v>
      </c>
      <c r="E10" s="13">
        <v>25</v>
      </c>
      <c r="G10" s="13">
        <v>0</v>
      </c>
      <c r="H10" s="13">
        <v>0</v>
      </c>
      <c r="I10" s="13">
        <v>0</v>
      </c>
      <c r="J10" s="13">
        <v>0</v>
      </c>
      <c r="L10" s="13">
        <f>G10-B10</f>
        <v>-124</v>
      </c>
      <c r="M10" s="13">
        <f>H10-C10</f>
        <v>-32</v>
      </c>
      <c r="N10" s="13">
        <f>I10-D10</f>
        <v>-6</v>
      </c>
      <c r="O10" s="13">
        <f>J10-E10</f>
        <v>-25</v>
      </c>
      <c r="Q10" s="14">
        <f>L10/B10</f>
        <v>-1</v>
      </c>
      <c r="R10" s="14">
        <f>M10/C10</f>
        <v>-1</v>
      </c>
      <c r="S10" s="14">
        <f>N10/D10</f>
        <v>-1</v>
      </c>
      <c r="T10" s="14">
        <f>O10/E10</f>
        <v>-1</v>
      </c>
      <c r="V10" s="15">
        <f>6.4*C10-70</f>
        <v>134.8</v>
      </c>
      <c r="W10" s="15">
        <f>V10-B10</f>
        <v>10.800000000000011</v>
      </c>
    </row>
    <row r="11" spans="2:23" ht="12.75">
      <c r="B11" s="13">
        <v>185</v>
      </c>
      <c r="C11" s="13">
        <v>37</v>
      </c>
      <c r="D11" s="13">
        <v>10</v>
      </c>
      <c r="E11" s="13">
        <v>55</v>
      </c>
      <c r="G11" s="13">
        <v>0</v>
      </c>
      <c r="H11" s="13">
        <v>0</v>
      </c>
      <c r="I11" s="13">
        <v>0</v>
      </c>
      <c r="J11" s="13">
        <v>0</v>
      </c>
      <c r="L11" s="13">
        <f>G11-B11</f>
        <v>-185</v>
      </c>
      <c r="M11" s="13">
        <f>H11-C11</f>
        <v>-37</v>
      </c>
      <c r="N11" s="13">
        <f>I11-D11</f>
        <v>-10</v>
      </c>
      <c r="O11" s="13">
        <f>J11-E11</f>
        <v>-55</v>
      </c>
      <c r="Q11" s="14">
        <f>L11/B11</f>
        <v>-1</v>
      </c>
      <c r="R11" s="14">
        <f>M11/C11</f>
        <v>-1</v>
      </c>
      <c r="S11" s="14">
        <f>N11/D11</f>
        <v>-1</v>
      </c>
      <c r="T11" s="14">
        <f>O11/E11</f>
        <v>-1</v>
      </c>
      <c r="V11" s="15">
        <f>6.4*C11-70</f>
        <v>166.8</v>
      </c>
      <c r="W11" s="15">
        <f>V11-B11</f>
        <v>-18.19999999999999</v>
      </c>
    </row>
    <row r="12" spans="2:23" ht="12.75">
      <c r="B12" s="13">
        <v>346</v>
      </c>
      <c r="C12" s="13">
        <v>50</v>
      </c>
      <c r="D12" s="13">
        <v>6</v>
      </c>
      <c r="E12" s="13">
        <v>55</v>
      </c>
      <c r="G12" s="13">
        <v>0</v>
      </c>
      <c r="H12" s="13">
        <v>0</v>
      </c>
      <c r="I12" s="13">
        <v>0</v>
      </c>
      <c r="J12" s="13">
        <v>0</v>
      </c>
      <c r="L12" s="13">
        <f>G12-B12</f>
        <v>-346</v>
      </c>
      <c r="M12" s="13">
        <f>H12-C12</f>
        <v>-50</v>
      </c>
      <c r="N12" s="13">
        <f>I12-D12</f>
        <v>-6</v>
      </c>
      <c r="O12" s="13">
        <f>J12-E12</f>
        <v>-55</v>
      </c>
      <c r="Q12" s="14">
        <f>L12/B12</f>
        <v>-1</v>
      </c>
      <c r="R12" s="14">
        <f>M12/C12</f>
        <v>-1</v>
      </c>
      <c r="S12" s="14">
        <f>N12/D12</f>
        <v>-1</v>
      </c>
      <c r="T12" s="14">
        <f>O12/E12</f>
        <v>-1</v>
      </c>
      <c r="V12" s="15">
        <f>6.4*C12-70</f>
        <v>250</v>
      </c>
      <c r="W12" s="15">
        <f>V12-B12</f>
        <v>-96</v>
      </c>
    </row>
    <row r="13" spans="3:20" ht="12.75">
      <c r="C13" s="31" t="s">
        <v>76</v>
      </c>
      <c r="D13" s="32">
        <f>AVERAGE(D7:D11)</f>
        <v>8.4</v>
      </c>
      <c r="E13" s="32">
        <f>AVERAGE(E7:E11)</f>
        <v>43</v>
      </c>
      <c r="H13" s="31" t="s">
        <v>76</v>
      </c>
      <c r="I13" s="32">
        <f>AVERAGE(I7:I11)</f>
        <v>0</v>
      </c>
      <c r="J13" s="32">
        <f>AVERAGE(J7:J11)</f>
        <v>0</v>
      </c>
      <c r="Q13" s="14"/>
      <c r="R13" s="14"/>
      <c r="S13" s="14"/>
      <c r="T13" s="14"/>
    </row>
    <row r="14" spans="2:20" ht="12.75">
      <c r="B14" s="33" t="s">
        <v>77</v>
      </c>
      <c r="C14" s="33"/>
      <c r="D14" s="11">
        <f>MAX(D7:D11)</f>
        <v>10</v>
      </c>
      <c r="E14" s="11">
        <f>MAX(E7:E11)</f>
        <v>55</v>
      </c>
      <c r="G14" s="33" t="s">
        <v>77</v>
      </c>
      <c r="H14" s="33"/>
      <c r="I14" s="11">
        <f>MAX(I7:I11)</f>
        <v>0</v>
      </c>
      <c r="J14" s="11">
        <f>MAX(J7:J11)</f>
        <v>0</v>
      </c>
      <c r="L14" s="31" t="s">
        <v>76</v>
      </c>
      <c r="M14" s="11">
        <f>AVERAGE(M7:M11)</f>
        <v>-28.8</v>
      </c>
      <c r="N14" s="11">
        <f>AVERAGE(N7:N11)</f>
        <v>-8.4</v>
      </c>
      <c r="O14" s="11">
        <f>AVERAGE(O7:O11)</f>
        <v>-43</v>
      </c>
      <c r="Q14" s="31" t="s">
        <v>76</v>
      </c>
      <c r="R14" s="34">
        <f>AVERAGE(R7:R11)</f>
        <v>-1</v>
      </c>
      <c r="S14" s="34">
        <f>AVERAGE(S7:S11)</f>
        <v>-1</v>
      </c>
      <c r="T14" s="34">
        <f>AVERAGE(T7:T11)</f>
        <v>-1</v>
      </c>
    </row>
  </sheetData>
  <sheetProtection selectLockedCells="1" selectUnlockedCells="1"/>
  <mergeCells count="7">
    <mergeCell ref="B4:E4"/>
    <mergeCell ref="G4:J4"/>
    <mergeCell ref="L4:O4"/>
    <mergeCell ref="Q4:T4"/>
    <mergeCell ref="V4:W4"/>
    <mergeCell ref="B14:C14"/>
    <mergeCell ref="G14:H14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T24"/>
  <sheetViews>
    <sheetView workbookViewId="0" topLeftCell="A1">
      <pane ySplit="5" topLeftCell="A6" activePane="bottomLeft" state="frozen"/>
      <selection pane="topLeft" activeCell="A1" sqref="A1"/>
      <selection pane="bottomLeft" activeCell="M50" sqref="M50"/>
    </sheetView>
  </sheetViews>
  <sheetFormatPr defaultColWidth="12.57421875" defaultRowHeight="12.75"/>
  <cols>
    <col min="1" max="1" width="4.28125" style="13" customWidth="1"/>
    <col min="2" max="2" width="4.7109375" style="13" customWidth="1"/>
    <col min="3" max="3" width="4.8515625" style="13" customWidth="1"/>
    <col min="4" max="4" width="5.140625" style="13" customWidth="1"/>
    <col min="5" max="5" width="5.7109375" style="13" customWidth="1"/>
    <col min="6" max="6" width="3.57421875" style="13" customWidth="1"/>
    <col min="7" max="7" width="6.421875" style="13" customWidth="1"/>
    <col min="8" max="8" width="6.28125" style="13" customWidth="1"/>
    <col min="9" max="9" width="7.28125" style="13" customWidth="1"/>
    <col min="10" max="10" width="7.140625" style="13" customWidth="1"/>
    <col min="11" max="11" width="3.421875" style="13" customWidth="1"/>
    <col min="12" max="12" width="6.421875" style="13" customWidth="1"/>
    <col min="13" max="13" width="5.57421875" style="13" customWidth="1"/>
    <col min="14" max="14" width="5.00390625" style="13" customWidth="1"/>
    <col min="15" max="15" width="6.7109375" style="13" customWidth="1"/>
    <col min="16" max="16" width="4.57421875" style="13" customWidth="1"/>
    <col min="17" max="18" width="6.28125" style="13" customWidth="1"/>
    <col min="19" max="19" width="5.421875" style="13" customWidth="1"/>
    <col min="20" max="20" width="5.28125" style="13" customWidth="1"/>
    <col min="21" max="21" width="4.140625" style="13" customWidth="1"/>
    <col min="22" max="255" width="11.57421875" style="13" customWidth="1"/>
    <col min="256" max="16384" width="11.57421875" style="0" customWidth="1"/>
  </cols>
  <sheetData>
    <row r="4" spans="2:20" ht="12.75">
      <c r="B4" s="28" t="s">
        <v>20</v>
      </c>
      <c r="C4" s="28"/>
      <c r="D4" s="28"/>
      <c r="E4" s="28"/>
      <c r="F4" s="29" t="s">
        <v>68</v>
      </c>
      <c r="G4" s="28" t="s">
        <v>84</v>
      </c>
      <c r="H4" s="28"/>
      <c r="I4" s="28"/>
      <c r="J4" s="28"/>
      <c r="L4" s="1" t="s">
        <v>69</v>
      </c>
      <c r="M4" s="1"/>
      <c r="N4" s="1"/>
      <c r="O4" s="1"/>
      <c r="Q4" s="1" t="s">
        <v>69</v>
      </c>
      <c r="R4" s="1"/>
      <c r="S4" s="1"/>
      <c r="T4" s="1"/>
    </row>
    <row r="5" spans="2:20" ht="12.75">
      <c r="B5" s="4" t="s">
        <v>3</v>
      </c>
      <c r="C5" s="4" t="s">
        <v>4</v>
      </c>
      <c r="D5" s="4" t="s">
        <v>71</v>
      </c>
      <c r="E5" s="4" t="s">
        <v>72</v>
      </c>
      <c r="F5" s="4"/>
      <c r="G5" s="4" t="s">
        <v>3</v>
      </c>
      <c r="H5" s="4" t="s">
        <v>4</v>
      </c>
      <c r="I5" s="4" t="s">
        <v>71</v>
      </c>
      <c r="J5" s="4" t="s">
        <v>72</v>
      </c>
      <c r="L5" s="6" t="s">
        <v>5</v>
      </c>
      <c r="M5" s="4" t="s">
        <v>6</v>
      </c>
      <c r="N5" s="4" t="s">
        <v>73</v>
      </c>
      <c r="O5" s="4" t="s">
        <v>74</v>
      </c>
      <c r="Q5" s="6" t="s">
        <v>5</v>
      </c>
      <c r="R5" s="4" t="s">
        <v>6</v>
      </c>
      <c r="S5" s="4" t="s">
        <v>73</v>
      </c>
      <c r="T5" s="4" t="s">
        <v>74</v>
      </c>
    </row>
    <row r="6" spans="2:20" ht="12.75">
      <c r="B6" s="35">
        <v>48</v>
      </c>
      <c r="C6" s="35">
        <v>25</v>
      </c>
      <c r="D6" s="35">
        <v>7</v>
      </c>
      <c r="E6" s="35">
        <v>40</v>
      </c>
      <c r="G6" s="13">
        <v>0</v>
      </c>
      <c r="H6" s="13">
        <v>0</v>
      </c>
      <c r="I6" s="13">
        <v>0</v>
      </c>
      <c r="J6" s="13">
        <v>0</v>
      </c>
      <c r="L6" s="13">
        <f>G6-B6</f>
        <v>-48</v>
      </c>
      <c r="M6" s="13">
        <f>H6-C6</f>
        <v>-25</v>
      </c>
      <c r="N6" s="13">
        <f>I6-D6</f>
        <v>-7</v>
      </c>
      <c r="O6" s="13">
        <f>J6-E6</f>
        <v>-40</v>
      </c>
      <c r="Q6" s="14">
        <f>L6/B6</f>
        <v>-1</v>
      </c>
      <c r="R6" s="14">
        <f>M6/C6</f>
        <v>-1</v>
      </c>
      <c r="S6" s="14">
        <f>N6/D6</f>
        <v>-1</v>
      </c>
      <c r="T6" s="14">
        <f>O6/E6</f>
        <v>-1</v>
      </c>
    </row>
    <row r="7" spans="2:20" ht="12.75">
      <c r="B7" s="35">
        <v>75</v>
      </c>
      <c r="C7" s="35">
        <v>31</v>
      </c>
      <c r="D7" s="35">
        <v>7</v>
      </c>
      <c r="E7" s="35">
        <v>85</v>
      </c>
      <c r="G7" s="13">
        <v>0</v>
      </c>
      <c r="H7" s="13">
        <v>0</v>
      </c>
      <c r="I7" s="13">
        <v>0</v>
      </c>
      <c r="J7" s="13">
        <v>0</v>
      </c>
      <c r="L7" s="13">
        <f>G7-B7</f>
        <v>-75</v>
      </c>
      <c r="M7" s="13">
        <f>H7-C7</f>
        <v>-31</v>
      </c>
      <c r="N7" s="13">
        <f>I7-D7</f>
        <v>-7</v>
      </c>
      <c r="O7" s="13">
        <f>J7-E7</f>
        <v>-85</v>
      </c>
      <c r="Q7" s="14">
        <f>L7/B7</f>
        <v>-1</v>
      </c>
      <c r="R7" s="14">
        <f>M7/C7</f>
        <v>-1</v>
      </c>
      <c r="S7" s="14">
        <f>N7/D7</f>
        <v>-1</v>
      </c>
      <c r="T7" s="14">
        <f>O7/E7</f>
        <v>-1</v>
      </c>
    </row>
    <row r="8" spans="2:20" ht="12.75">
      <c r="B8" s="35">
        <v>77</v>
      </c>
      <c r="C8" s="35">
        <v>30</v>
      </c>
      <c r="D8" s="35">
        <v>12</v>
      </c>
      <c r="E8" s="35">
        <v>85</v>
      </c>
      <c r="G8" s="13">
        <v>0</v>
      </c>
      <c r="H8" s="13">
        <v>0</v>
      </c>
      <c r="I8" s="13">
        <v>0</v>
      </c>
      <c r="J8" s="13">
        <v>0</v>
      </c>
      <c r="L8" s="13">
        <f>G8-B8</f>
        <v>-77</v>
      </c>
      <c r="M8" s="13">
        <f>H8-C8</f>
        <v>-30</v>
      </c>
      <c r="N8" s="13">
        <f>I8-D8</f>
        <v>-12</v>
      </c>
      <c r="O8" s="13">
        <f>J8-E8</f>
        <v>-85</v>
      </c>
      <c r="Q8" s="14">
        <f>L8/B8</f>
        <v>-1</v>
      </c>
      <c r="R8" s="14">
        <f>M8/C8</f>
        <v>-1</v>
      </c>
      <c r="S8" s="14">
        <f>N8/D8</f>
        <v>-1</v>
      </c>
      <c r="T8" s="14">
        <f>O8/E8</f>
        <v>-1</v>
      </c>
    </row>
    <row r="9" spans="2:20" ht="12.75">
      <c r="B9" s="35">
        <v>79</v>
      </c>
      <c r="C9" s="35">
        <v>32</v>
      </c>
      <c r="D9" s="35">
        <v>7</v>
      </c>
      <c r="E9" s="35">
        <v>25</v>
      </c>
      <c r="G9" s="13">
        <v>0</v>
      </c>
      <c r="H9" s="13">
        <v>0</v>
      </c>
      <c r="I9" s="13">
        <v>0</v>
      </c>
      <c r="J9" s="13">
        <v>0</v>
      </c>
      <c r="L9" s="13">
        <f>G9-B9</f>
        <v>-79</v>
      </c>
      <c r="M9" s="13">
        <f>H9-C9</f>
        <v>-32</v>
      </c>
      <c r="N9" s="13">
        <f>I9-D9</f>
        <v>-7</v>
      </c>
      <c r="O9" s="13">
        <f>J9-E9</f>
        <v>-25</v>
      </c>
      <c r="Q9" s="14">
        <f>L9/B9</f>
        <v>-1</v>
      </c>
      <c r="R9" s="14">
        <f>M9/C9</f>
        <v>-1</v>
      </c>
      <c r="S9" s="14">
        <f>N9/D9</f>
        <v>-1</v>
      </c>
      <c r="T9" s="14">
        <f>O9/E9</f>
        <v>-1</v>
      </c>
    </row>
    <row r="10" spans="2:20" ht="12.75">
      <c r="B10" s="35">
        <v>108</v>
      </c>
      <c r="C10" s="35">
        <v>38</v>
      </c>
      <c r="D10" s="35">
        <v>7</v>
      </c>
      <c r="E10" s="35">
        <v>25</v>
      </c>
      <c r="G10" s="13">
        <v>0</v>
      </c>
      <c r="H10" s="13">
        <v>0</v>
      </c>
      <c r="I10" s="13">
        <v>0</v>
      </c>
      <c r="J10" s="13">
        <v>0</v>
      </c>
      <c r="L10" s="13">
        <f>G10-B10</f>
        <v>-108</v>
      </c>
      <c r="M10" s="13">
        <f>H10-C10</f>
        <v>-38</v>
      </c>
      <c r="N10" s="13">
        <f>I10-D10</f>
        <v>-7</v>
      </c>
      <c r="O10" s="13">
        <f>J10-E10</f>
        <v>-25</v>
      </c>
      <c r="Q10" s="14">
        <f>L10/B10</f>
        <v>-1</v>
      </c>
      <c r="R10" s="14">
        <f>M10/C10</f>
        <v>-1</v>
      </c>
      <c r="S10" s="14">
        <f>N10/D10</f>
        <v>-1</v>
      </c>
      <c r="T10" s="14">
        <f>O10/E10</f>
        <v>-1</v>
      </c>
    </row>
    <row r="11" spans="2:20" ht="12.75">
      <c r="B11" s="35">
        <v>138</v>
      </c>
      <c r="C11" s="35">
        <v>42</v>
      </c>
      <c r="D11" s="35">
        <v>7</v>
      </c>
      <c r="E11" s="35">
        <v>25</v>
      </c>
      <c r="G11" s="13">
        <v>0</v>
      </c>
      <c r="H11" s="13">
        <v>0</v>
      </c>
      <c r="I11" s="13">
        <v>0</v>
      </c>
      <c r="J11" s="13">
        <v>0</v>
      </c>
      <c r="L11" s="13">
        <f>G11-B11</f>
        <v>-138</v>
      </c>
      <c r="M11" s="13">
        <f>H11-C11</f>
        <v>-42</v>
      </c>
      <c r="N11" s="13">
        <f>I11-D11</f>
        <v>-7</v>
      </c>
      <c r="O11" s="13">
        <f>J11-E11</f>
        <v>-25</v>
      </c>
      <c r="Q11" s="14">
        <f>L11/B11</f>
        <v>-1</v>
      </c>
      <c r="R11" s="14">
        <f>M11/C11</f>
        <v>-1</v>
      </c>
      <c r="S11" s="14">
        <f>N11/D11</f>
        <v>-1</v>
      </c>
      <c r="T11" s="14">
        <f>O11/E11</f>
        <v>-1</v>
      </c>
    </row>
    <row r="12" spans="2:20" ht="12.75">
      <c r="B12" s="35">
        <v>141</v>
      </c>
      <c r="C12" s="35">
        <v>42</v>
      </c>
      <c r="D12" s="35">
        <v>7</v>
      </c>
      <c r="E12" s="35">
        <v>25</v>
      </c>
      <c r="G12" s="13">
        <v>0</v>
      </c>
      <c r="H12" s="13">
        <v>0</v>
      </c>
      <c r="I12" s="13">
        <v>0</v>
      </c>
      <c r="J12" s="13">
        <v>0</v>
      </c>
      <c r="L12" s="13">
        <f>G12-B12</f>
        <v>-141</v>
      </c>
      <c r="M12" s="13">
        <f>H12-C12</f>
        <v>-42</v>
      </c>
      <c r="N12" s="13">
        <f>I12-D12</f>
        <v>-7</v>
      </c>
      <c r="O12" s="13">
        <f>J12-E12</f>
        <v>-25</v>
      </c>
      <c r="Q12" s="14">
        <f>L12/B12</f>
        <v>-1</v>
      </c>
      <c r="R12" s="14">
        <f>M12/C12</f>
        <v>-1</v>
      </c>
      <c r="S12" s="14">
        <f>N12/D12</f>
        <v>-1</v>
      </c>
      <c r="T12" s="14">
        <f>O12/E12</f>
        <v>-1</v>
      </c>
    </row>
    <row r="13" spans="2:20" ht="12.75">
      <c r="B13" s="35">
        <v>145</v>
      </c>
      <c r="C13" s="35">
        <v>41</v>
      </c>
      <c r="D13" s="35">
        <v>7</v>
      </c>
      <c r="E13" s="35">
        <v>85</v>
      </c>
      <c r="G13" s="13">
        <v>0</v>
      </c>
      <c r="H13" s="13">
        <v>0</v>
      </c>
      <c r="I13" s="13">
        <v>0</v>
      </c>
      <c r="J13" s="13">
        <v>0</v>
      </c>
      <c r="L13" s="13">
        <f>G13-B13</f>
        <v>-145</v>
      </c>
      <c r="M13" s="13">
        <f>H13-C13</f>
        <v>-41</v>
      </c>
      <c r="N13" s="13">
        <f>I13-D13</f>
        <v>-7</v>
      </c>
      <c r="O13" s="13">
        <f>J13-E13</f>
        <v>-85</v>
      </c>
      <c r="Q13" s="14">
        <f>L13/B13</f>
        <v>-1</v>
      </c>
      <c r="R13" s="14">
        <f>M13/C13</f>
        <v>-1</v>
      </c>
      <c r="S13" s="14">
        <f>N13/D13</f>
        <v>-1</v>
      </c>
      <c r="T13" s="14">
        <f>O13/E13</f>
        <v>-1</v>
      </c>
    </row>
    <row r="14" spans="2:20" ht="12.75">
      <c r="B14" s="35">
        <v>148</v>
      </c>
      <c r="C14" s="35">
        <v>44</v>
      </c>
      <c r="D14" s="35">
        <v>7</v>
      </c>
      <c r="E14" s="35">
        <v>40</v>
      </c>
      <c r="G14" s="13">
        <v>0</v>
      </c>
      <c r="H14" s="13">
        <v>0</v>
      </c>
      <c r="I14" s="13">
        <v>0</v>
      </c>
      <c r="J14" s="13">
        <v>0</v>
      </c>
      <c r="L14" s="13">
        <f>G14-B14</f>
        <v>-148</v>
      </c>
      <c r="M14" s="13">
        <f>H14-C14</f>
        <v>-44</v>
      </c>
      <c r="N14" s="13">
        <f>I14-D14</f>
        <v>-7</v>
      </c>
      <c r="O14" s="13">
        <f>J14-E14</f>
        <v>-40</v>
      </c>
      <c r="Q14" s="14">
        <f>L14/B14</f>
        <v>-1</v>
      </c>
      <c r="R14" s="14">
        <f>M14/C14</f>
        <v>-1</v>
      </c>
      <c r="S14" s="14">
        <f>N14/D14</f>
        <v>-1</v>
      </c>
      <c r="T14" s="14">
        <f>O14/E14</f>
        <v>-1</v>
      </c>
    </row>
    <row r="15" spans="2:20" ht="12.75">
      <c r="B15" s="36">
        <v>181</v>
      </c>
      <c r="C15" s="36">
        <v>49</v>
      </c>
      <c r="D15" s="36">
        <v>12</v>
      </c>
      <c r="E15" s="36">
        <v>85</v>
      </c>
      <c r="G15" s="13">
        <v>0</v>
      </c>
      <c r="H15" s="13">
        <v>0</v>
      </c>
      <c r="I15" s="13">
        <v>0</v>
      </c>
      <c r="J15" s="13">
        <v>0</v>
      </c>
      <c r="L15" s="13">
        <f>G15-B15</f>
        <v>-181</v>
      </c>
      <c r="M15" s="13">
        <f>H15-C15</f>
        <v>-49</v>
      </c>
      <c r="N15" s="13">
        <f>I15-D15</f>
        <v>-12</v>
      </c>
      <c r="O15" s="13">
        <f>J15-E15</f>
        <v>-85</v>
      </c>
      <c r="Q15" s="14">
        <f>L15/B15</f>
        <v>-1</v>
      </c>
      <c r="R15" s="14">
        <f>M15/C15</f>
        <v>-1</v>
      </c>
      <c r="S15" s="14">
        <f>N15/D15</f>
        <v>-1</v>
      </c>
      <c r="T15" s="14">
        <f>O15/E15</f>
        <v>-1</v>
      </c>
    </row>
    <row r="16" spans="2:20" ht="12.75">
      <c r="B16" s="35">
        <v>203</v>
      </c>
      <c r="C16" s="35">
        <v>49</v>
      </c>
      <c r="D16" s="35">
        <v>12</v>
      </c>
      <c r="E16" s="35">
        <v>40</v>
      </c>
      <c r="G16" s="13">
        <v>0</v>
      </c>
      <c r="H16" s="13">
        <v>0</v>
      </c>
      <c r="I16" s="13">
        <v>0</v>
      </c>
      <c r="J16" s="13">
        <v>0</v>
      </c>
      <c r="L16" s="13">
        <f>G16-B16</f>
        <v>-203</v>
      </c>
      <c r="M16" s="13">
        <f>H16-C16</f>
        <v>-49</v>
      </c>
      <c r="N16" s="13">
        <f>I16-D16</f>
        <v>-12</v>
      </c>
      <c r="O16" s="13">
        <f>J16-E16</f>
        <v>-40</v>
      </c>
      <c r="Q16" s="14">
        <f>L16/B16</f>
        <v>-1</v>
      </c>
      <c r="R16" s="14">
        <f>M16/C16</f>
        <v>-1</v>
      </c>
      <c r="S16" s="14">
        <f>N16/D16</f>
        <v>-1</v>
      </c>
      <c r="T16" s="14">
        <f>O16/E16</f>
        <v>-1</v>
      </c>
    </row>
    <row r="17" spans="2:20" ht="12.75">
      <c r="B17" s="35">
        <v>206</v>
      </c>
      <c r="C17" s="35">
        <v>52</v>
      </c>
      <c r="D17" s="35">
        <v>12</v>
      </c>
      <c r="E17" s="35">
        <v>25</v>
      </c>
      <c r="G17" s="13">
        <v>0</v>
      </c>
      <c r="H17" s="13">
        <v>0</v>
      </c>
      <c r="I17" s="13">
        <v>0</v>
      </c>
      <c r="J17" s="13">
        <v>0</v>
      </c>
      <c r="L17" s="13">
        <f>G17-B17</f>
        <v>-206</v>
      </c>
      <c r="M17" s="13">
        <f>H17-C17</f>
        <v>-52</v>
      </c>
      <c r="N17" s="13">
        <f>I17-D17</f>
        <v>-12</v>
      </c>
      <c r="O17" s="13">
        <f>J17-E17</f>
        <v>-25</v>
      </c>
      <c r="Q17" s="14">
        <f>L17/B17</f>
        <v>-1</v>
      </c>
      <c r="R17" s="14">
        <f>M17/C17</f>
        <v>-1</v>
      </c>
      <c r="S17" s="14">
        <f>N17/D17</f>
        <v>-1</v>
      </c>
      <c r="T17" s="14">
        <f>O17/E17</f>
        <v>-1</v>
      </c>
    </row>
    <row r="18" spans="2:20" ht="12.75">
      <c r="B18" s="36">
        <v>242</v>
      </c>
      <c r="C18" s="36">
        <v>53</v>
      </c>
      <c r="D18" s="36">
        <v>7</v>
      </c>
      <c r="E18" s="36">
        <v>85</v>
      </c>
      <c r="G18" s="13">
        <v>0</v>
      </c>
      <c r="H18" s="13">
        <v>0</v>
      </c>
      <c r="I18" s="13">
        <v>0</v>
      </c>
      <c r="J18" s="13">
        <v>0</v>
      </c>
      <c r="L18" s="13">
        <f>G18-B18</f>
        <v>-242</v>
      </c>
      <c r="M18" s="13">
        <f>H18-C18</f>
        <v>-53</v>
      </c>
      <c r="N18" s="13">
        <f>I18-D18</f>
        <v>-7</v>
      </c>
      <c r="O18" s="13">
        <f>J18-E18</f>
        <v>-85</v>
      </c>
      <c r="Q18" s="14">
        <f>L18/B18</f>
        <v>-1</v>
      </c>
      <c r="R18" s="14">
        <f>M18/C18</f>
        <v>-1</v>
      </c>
      <c r="S18" s="14">
        <f>N18/D18</f>
        <v>-1</v>
      </c>
      <c r="T18" s="14">
        <f>O18/E18</f>
        <v>-1</v>
      </c>
    </row>
    <row r="19" spans="2:20" ht="12.75">
      <c r="B19" s="35">
        <v>295</v>
      </c>
      <c r="C19" s="35">
        <v>59</v>
      </c>
      <c r="D19" s="35">
        <v>7</v>
      </c>
      <c r="E19" s="35">
        <v>40</v>
      </c>
      <c r="G19" s="13">
        <v>0</v>
      </c>
      <c r="H19" s="13">
        <v>0</v>
      </c>
      <c r="I19" s="13">
        <v>0</v>
      </c>
      <c r="J19" s="13">
        <v>0</v>
      </c>
      <c r="L19" s="13">
        <f>G19-B19</f>
        <v>-295</v>
      </c>
      <c r="M19" s="13">
        <f>H19-C19</f>
        <v>-59</v>
      </c>
      <c r="N19" s="13">
        <f>I19-D19</f>
        <v>-7</v>
      </c>
      <c r="O19" s="13">
        <f>J19-E19</f>
        <v>-40</v>
      </c>
      <c r="Q19" s="14">
        <f>L19/B19</f>
        <v>-1</v>
      </c>
      <c r="R19" s="14">
        <f>M19/C19</f>
        <v>-1</v>
      </c>
      <c r="S19" s="14">
        <f>N19/D19</f>
        <v>-1</v>
      </c>
      <c r="T19" s="14">
        <f>O19/E19</f>
        <v>-1</v>
      </c>
    </row>
    <row r="20" spans="2:20" ht="12.75">
      <c r="B20" s="13">
        <v>330</v>
      </c>
      <c r="C20" s="13">
        <v>63</v>
      </c>
      <c r="D20" s="13">
        <v>7</v>
      </c>
      <c r="E20" s="13">
        <v>40</v>
      </c>
      <c r="G20" s="13">
        <v>0</v>
      </c>
      <c r="H20" s="13">
        <v>0</v>
      </c>
      <c r="I20" s="13">
        <v>0</v>
      </c>
      <c r="J20" s="13">
        <v>0</v>
      </c>
      <c r="L20" s="13">
        <f>G20-B20</f>
        <v>-330</v>
      </c>
      <c r="M20" s="13">
        <f>H20-C20</f>
        <v>-63</v>
      </c>
      <c r="N20" s="13">
        <f>I20-D20</f>
        <v>-7</v>
      </c>
      <c r="O20" s="13">
        <f>J20-E20</f>
        <v>-40</v>
      </c>
      <c r="Q20" s="14">
        <f>L20/B20</f>
        <v>-1</v>
      </c>
      <c r="R20" s="14">
        <f>M20/C20</f>
        <v>-1</v>
      </c>
      <c r="S20" s="14">
        <f>N20/D20</f>
        <v>-1</v>
      </c>
      <c r="T20" s="14">
        <f>O20/E20</f>
        <v>-1</v>
      </c>
    </row>
    <row r="21" spans="2:20" ht="12.75">
      <c r="B21" s="35">
        <v>336</v>
      </c>
      <c r="C21" s="35">
        <v>65</v>
      </c>
      <c r="D21" s="35">
        <v>7</v>
      </c>
      <c r="E21" s="35">
        <v>40</v>
      </c>
      <c r="G21" s="13">
        <v>0</v>
      </c>
      <c r="H21" s="13">
        <v>0</v>
      </c>
      <c r="I21" s="13">
        <v>0</v>
      </c>
      <c r="J21" s="13">
        <v>0</v>
      </c>
      <c r="L21" s="13">
        <f>G21-B21</f>
        <v>-336</v>
      </c>
      <c r="M21" s="13">
        <f>H21-C21</f>
        <v>-65</v>
      </c>
      <c r="N21" s="13">
        <f>I21-D21</f>
        <v>-7</v>
      </c>
      <c r="O21" s="13">
        <f>J21-E21</f>
        <v>-40</v>
      </c>
      <c r="Q21" s="14">
        <f>L21/B21</f>
        <v>-1</v>
      </c>
      <c r="R21" s="14">
        <f>M21/C21</f>
        <v>-1</v>
      </c>
      <c r="S21" s="14">
        <f>N21/D21</f>
        <v>-1</v>
      </c>
      <c r="T21" s="14">
        <f>O21/E21</f>
        <v>-1</v>
      </c>
    </row>
    <row r="22" spans="2:20" ht="12.75">
      <c r="B22" s="13">
        <v>489</v>
      </c>
      <c r="C22" s="13">
        <v>79</v>
      </c>
      <c r="D22" s="13">
        <v>7</v>
      </c>
      <c r="E22" s="13">
        <v>25</v>
      </c>
      <c r="G22" s="13">
        <v>0</v>
      </c>
      <c r="H22" s="13">
        <v>0</v>
      </c>
      <c r="I22" s="13">
        <v>0</v>
      </c>
      <c r="J22" s="13">
        <v>0</v>
      </c>
      <c r="L22" s="13">
        <f>G22-B22</f>
        <v>-489</v>
      </c>
      <c r="M22" s="13">
        <f>H22-C22</f>
        <v>-79</v>
      </c>
      <c r="N22" s="13">
        <f>I22-D22</f>
        <v>-7</v>
      </c>
      <c r="O22" s="13">
        <f>J22-E22</f>
        <v>-25</v>
      </c>
      <c r="Q22" s="14">
        <f>L22/B22</f>
        <v>-1</v>
      </c>
      <c r="R22" s="14">
        <f>M22/C22</f>
        <v>-1</v>
      </c>
      <c r="S22" s="14">
        <f>N22/D22</f>
        <v>-1</v>
      </c>
      <c r="T22" s="14">
        <f>O22/E22</f>
        <v>-1</v>
      </c>
    </row>
    <row r="23" spans="3:20" ht="12.75">
      <c r="C23" s="31" t="s">
        <v>76</v>
      </c>
      <c r="D23" s="32">
        <f>AVERAGE(D6:D21)</f>
        <v>8.25</v>
      </c>
      <c r="E23" s="32">
        <f>AVERAGE(E6:E21)</f>
        <v>49.375</v>
      </c>
      <c r="H23" s="31" t="s">
        <v>76</v>
      </c>
      <c r="I23" s="32">
        <f>AVERAGE(I6:I19)</f>
        <v>0</v>
      </c>
      <c r="J23" s="32">
        <f>AVERAGE(J6:J19)</f>
        <v>0</v>
      </c>
      <c r="Q23" s="14"/>
      <c r="R23" s="14"/>
      <c r="S23" s="14"/>
      <c r="T23" s="14"/>
    </row>
    <row r="24" spans="2:20" ht="12.75">
      <c r="B24" s="33" t="s">
        <v>77</v>
      </c>
      <c r="C24" s="33"/>
      <c r="D24" s="11">
        <f>MAX(D6:D21)</f>
        <v>12</v>
      </c>
      <c r="E24" s="11">
        <f>MAX(E6:E21)</f>
        <v>85</v>
      </c>
      <c r="G24" s="33" t="s">
        <v>77</v>
      </c>
      <c r="H24" s="33"/>
      <c r="I24" s="11">
        <f>MAX(I6:I19)</f>
        <v>0</v>
      </c>
      <c r="J24" s="11">
        <f>MAX(J6:J19)</f>
        <v>0</v>
      </c>
      <c r="L24" s="31" t="s">
        <v>76</v>
      </c>
      <c r="M24" s="11">
        <f>AVERAGE(M6:M19)</f>
        <v>-41.92857142857143</v>
      </c>
      <c r="N24" s="11">
        <f>AVERAGE(N6:N19)</f>
        <v>-8.428571428571429</v>
      </c>
      <c r="O24" s="11">
        <f>AVERAGE(O6:O19)</f>
        <v>-50.714285714285715</v>
      </c>
      <c r="Q24" s="31" t="s">
        <v>76</v>
      </c>
      <c r="R24" s="34">
        <f>AVERAGE(R6:R19)</f>
        <v>-1</v>
      </c>
      <c r="S24" s="34">
        <f>AVERAGE(S6:S19)</f>
        <v>-1</v>
      </c>
      <c r="T24" s="34">
        <f>AVERAGE(T6:T19)</f>
        <v>-1</v>
      </c>
    </row>
  </sheetData>
  <sheetProtection selectLockedCells="1" selectUnlockedCells="1"/>
  <mergeCells count="6">
    <mergeCell ref="B4:E4"/>
    <mergeCell ref="G4:J4"/>
    <mergeCell ref="L4:O4"/>
    <mergeCell ref="Q4:T4"/>
    <mergeCell ref="B24:C24"/>
    <mergeCell ref="G24:H24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T16"/>
  <sheetViews>
    <sheetView workbookViewId="0" topLeftCell="A1">
      <pane ySplit="5" topLeftCell="A6" activePane="bottomLeft" state="frozen"/>
      <selection pane="topLeft" activeCell="A1" sqref="A1"/>
      <selection pane="bottomLeft" activeCell="P29" sqref="P29"/>
    </sheetView>
  </sheetViews>
  <sheetFormatPr defaultColWidth="12.57421875" defaultRowHeight="12.75"/>
  <cols>
    <col min="1" max="1" width="4.28125" style="13" customWidth="1"/>
    <col min="2" max="2" width="4.7109375" style="13" customWidth="1"/>
    <col min="3" max="3" width="4.8515625" style="13" customWidth="1"/>
    <col min="4" max="4" width="5.140625" style="13" customWidth="1"/>
    <col min="5" max="5" width="5.7109375" style="13" customWidth="1"/>
    <col min="6" max="6" width="3.57421875" style="13" customWidth="1"/>
    <col min="7" max="7" width="6.421875" style="13" customWidth="1"/>
    <col min="8" max="8" width="6.28125" style="13" customWidth="1"/>
    <col min="9" max="9" width="7.28125" style="13" customWidth="1"/>
    <col min="10" max="10" width="7.140625" style="13" customWidth="1"/>
    <col min="11" max="11" width="3.421875" style="13" customWidth="1"/>
    <col min="12" max="12" width="6.421875" style="13" customWidth="1"/>
    <col min="13" max="13" width="5.57421875" style="13" customWidth="1"/>
    <col min="14" max="14" width="5.00390625" style="13" customWidth="1"/>
    <col min="15" max="15" width="6.7109375" style="13" customWidth="1"/>
    <col min="16" max="16" width="4.57421875" style="13" customWidth="1"/>
    <col min="17" max="18" width="6.28125" style="13" customWidth="1"/>
    <col min="19" max="19" width="5.421875" style="13" customWidth="1"/>
    <col min="20" max="20" width="5.28125" style="13" customWidth="1"/>
    <col min="21" max="21" width="4.140625" style="13" customWidth="1"/>
    <col min="22" max="255" width="11.57421875" style="13" customWidth="1"/>
    <col min="256" max="16384" width="11.57421875" style="0" customWidth="1"/>
  </cols>
  <sheetData>
    <row r="4" spans="2:20" ht="12.75">
      <c r="B4" s="28" t="s">
        <v>24</v>
      </c>
      <c r="C4" s="28"/>
      <c r="D4" s="28"/>
      <c r="E4" s="28"/>
      <c r="F4" s="29" t="s">
        <v>68</v>
      </c>
      <c r="G4" s="28" t="s">
        <v>84</v>
      </c>
      <c r="H4" s="28"/>
      <c r="I4" s="28"/>
      <c r="J4" s="28"/>
      <c r="L4" s="1" t="s">
        <v>69</v>
      </c>
      <c r="M4" s="1"/>
      <c r="N4" s="1"/>
      <c r="O4" s="1"/>
      <c r="Q4" s="1" t="s">
        <v>69</v>
      </c>
      <c r="R4" s="1"/>
      <c r="S4" s="1"/>
      <c r="T4" s="1"/>
    </row>
    <row r="5" spans="2:20" ht="12.75">
      <c r="B5" s="4" t="s">
        <v>3</v>
      </c>
      <c r="C5" s="4" t="s">
        <v>4</v>
      </c>
      <c r="D5" s="4" t="s">
        <v>71</v>
      </c>
      <c r="E5" s="4" t="s">
        <v>72</v>
      </c>
      <c r="F5" s="4"/>
      <c r="G5" s="4" t="s">
        <v>3</v>
      </c>
      <c r="H5" s="4" t="s">
        <v>4</v>
      </c>
      <c r="I5" s="4" t="s">
        <v>71</v>
      </c>
      <c r="J5" s="4" t="s">
        <v>72</v>
      </c>
      <c r="L5" s="6" t="s">
        <v>5</v>
      </c>
      <c r="M5" s="4" t="s">
        <v>6</v>
      </c>
      <c r="N5" s="4" t="s">
        <v>73</v>
      </c>
      <c r="O5" s="4" t="s">
        <v>74</v>
      </c>
      <c r="Q5" s="6" t="s">
        <v>5</v>
      </c>
      <c r="R5" s="4" t="s">
        <v>6</v>
      </c>
      <c r="S5" s="4" t="s">
        <v>73</v>
      </c>
      <c r="T5" s="4" t="s">
        <v>74</v>
      </c>
    </row>
    <row r="6" spans="2:20" ht="12.75">
      <c r="B6" s="36">
        <v>13</v>
      </c>
      <c r="C6" s="36">
        <v>11</v>
      </c>
      <c r="D6" s="36">
        <v>6</v>
      </c>
      <c r="E6" s="36">
        <v>25</v>
      </c>
      <c r="F6" s="36"/>
      <c r="G6" s="36">
        <v>0</v>
      </c>
      <c r="H6" s="36">
        <v>0</v>
      </c>
      <c r="I6" s="36">
        <v>0</v>
      </c>
      <c r="J6" s="36">
        <v>0</v>
      </c>
      <c r="L6" s="13">
        <f>G6-B6</f>
        <v>-13</v>
      </c>
      <c r="M6" s="13">
        <f>H6-C6</f>
        <v>-11</v>
      </c>
      <c r="N6" s="13">
        <f>I6-D6</f>
        <v>-6</v>
      </c>
      <c r="O6" s="13">
        <f>J6-E6</f>
        <v>-25</v>
      </c>
      <c r="Q6" s="14">
        <f>L6/B6</f>
        <v>-1</v>
      </c>
      <c r="R6" s="14">
        <f>M6/C6</f>
        <v>-1</v>
      </c>
      <c r="S6" s="14">
        <f>N6/D6</f>
        <v>-1</v>
      </c>
      <c r="T6" s="14">
        <f>O6/E6</f>
        <v>-1</v>
      </c>
    </row>
    <row r="7" spans="2:20" ht="12.75">
      <c r="B7" s="36">
        <v>13</v>
      </c>
      <c r="C7" s="36">
        <v>11</v>
      </c>
      <c r="D7" s="36">
        <v>5</v>
      </c>
      <c r="E7" s="36">
        <v>45</v>
      </c>
      <c r="F7" s="36"/>
      <c r="G7" s="36">
        <v>0</v>
      </c>
      <c r="H7" s="36">
        <v>0</v>
      </c>
      <c r="I7" s="36">
        <v>0</v>
      </c>
      <c r="J7" s="36">
        <v>0</v>
      </c>
      <c r="L7" s="13">
        <f>G7-B7</f>
        <v>-13</v>
      </c>
      <c r="M7" s="13">
        <f>H7-C7</f>
        <v>-11</v>
      </c>
      <c r="N7" s="13">
        <f>I7-D7</f>
        <v>-5</v>
      </c>
      <c r="O7" s="13">
        <f>J7-E7</f>
        <v>-45</v>
      </c>
      <c r="Q7" s="14">
        <f>L7/B7</f>
        <v>-1</v>
      </c>
      <c r="R7" s="14">
        <f>M7/C7</f>
        <v>-1</v>
      </c>
      <c r="S7" s="14">
        <f>N7/D7</f>
        <v>-1</v>
      </c>
      <c r="T7" s="14">
        <f>O7/E7</f>
        <v>-1</v>
      </c>
    </row>
    <row r="8" spans="2:20" ht="12.75">
      <c r="B8" s="36">
        <v>42</v>
      </c>
      <c r="C8" s="36">
        <v>20</v>
      </c>
      <c r="D8" s="36">
        <v>15</v>
      </c>
      <c r="E8" s="36">
        <v>45</v>
      </c>
      <c r="F8" s="36"/>
      <c r="G8" s="36">
        <v>0</v>
      </c>
      <c r="H8" s="36">
        <v>0</v>
      </c>
      <c r="I8" s="36">
        <v>0</v>
      </c>
      <c r="J8" s="36">
        <v>0</v>
      </c>
      <c r="L8" s="13">
        <f>G8-B8</f>
        <v>-42</v>
      </c>
      <c r="M8" s="13">
        <f>H8-C8</f>
        <v>-20</v>
      </c>
      <c r="N8" s="13">
        <f>I8-D8</f>
        <v>-15</v>
      </c>
      <c r="O8" s="13">
        <f>J8-E8</f>
        <v>-45</v>
      </c>
      <c r="Q8" s="14">
        <f>L8/B8</f>
        <v>-1</v>
      </c>
      <c r="R8" s="14">
        <f>M8/C8</f>
        <v>-1</v>
      </c>
      <c r="S8" s="14">
        <f>N8/D8</f>
        <v>-1</v>
      </c>
      <c r="T8" s="14">
        <f>O8/E8</f>
        <v>-1</v>
      </c>
    </row>
    <row r="9" spans="2:20" ht="12.75">
      <c r="B9" s="36">
        <v>128</v>
      </c>
      <c r="C9" s="36">
        <v>38</v>
      </c>
      <c r="D9" s="36">
        <v>15</v>
      </c>
      <c r="E9" s="36">
        <v>45</v>
      </c>
      <c r="F9" s="36"/>
      <c r="G9" s="36">
        <v>0</v>
      </c>
      <c r="H9" s="36">
        <v>0</v>
      </c>
      <c r="I9" s="36">
        <v>0</v>
      </c>
      <c r="J9" s="36">
        <v>0</v>
      </c>
      <c r="L9" s="13">
        <f>G9-B9</f>
        <v>-128</v>
      </c>
      <c r="M9" s="13">
        <f>H9-C9</f>
        <v>-38</v>
      </c>
      <c r="N9" s="13">
        <f>I9-D9</f>
        <v>-15</v>
      </c>
      <c r="O9" s="13">
        <f>J9-E9</f>
        <v>-45</v>
      </c>
      <c r="Q9" s="14">
        <f>L9/B9</f>
        <v>-1</v>
      </c>
      <c r="R9" s="14">
        <f>M9/C9</f>
        <v>-1</v>
      </c>
      <c r="S9" s="14">
        <f>N9/D9</f>
        <v>-1</v>
      </c>
      <c r="T9" s="14">
        <f>O9/E9</f>
        <v>-1</v>
      </c>
    </row>
    <row r="10" spans="2:20" ht="12.75">
      <c r="B10" s="36">
        <v>182</v>
      </c>
      <c r="C10" s="36">
        <v>44</v>
      </c>
      <c r="D10" s="36">
        <v>15</v>
      </c>
      <c r="E10" s="36">
        <v>45</v>
      </c>
      <c r="F10" s="36"/>
      <c r="G10" s="36">
        <v>0</v>
      </c>
      <c r="H10" s="36">
        <v>0</v>
      </c>
      <c r="I10" s="36">
        <v>0</v>
      </c>
      <c r="J10" s="36">
        <v>0</v>
      </c>
      <c r="L10" s="13">
        <f>G10-B10</f>
        <v>-182</v>
      </c>
      <c r="M10" s="13">
        <f>H10-C10</f>
        <v>-44</v>
      </c>
      <c r="N10" s="13">
        <f>I10-D10</f>
        <v>-15</v>
      </c>
      <c r="O10" s="13">
        <f>J10-E10</f>
        <v>-45</v>
      </c>
      <c r="Q10" s="14">
        <f>L10/B10</f>
        <v>-1</v>
      </c>
      <c r="R10" s="14">
        <f>M10/C10</f>
        <v>-1</v>
      </c>
      <c r="S10" s="14">
        <f>N10/D10</f>
        <v>-1</v>
      </c>
      <c r="T10" s="14">
        <f>O10/E10</f>
        <v>-1</v>
      </c>
    </row>
    <row r="11" spans="2:20" ht="12.75">
      <c r="B11" s="36">
        <v>188</v>
      </c>
      <c r="C11" s="36">
        <v>45</v>
      </c>
      <c r="D11" s="36">
        <v>15</v>
      </c>
      <c r="E11" s="36">
        <v>40</v>
      </c>
      <c r="F11" s="36"/>
      <c r="G11" s="36">
        <v>0</v>
      </c>
      <c r="H11" s="36">
        <v>0</v>
      </c>
      <c r="I11" s="36">
        <v>0</v>
      </c>
      <c r="J11" s="36">
        <v>0</v>
      </c>
      <c r="L11" s="13">
        <f>G11-B11</f>
        <v>-188</v>
      </c>
      <c r="M11" s="13">
        <f>H11-C11</f>
        <v>-45</v>
      </c>
      <c r="N11" s="13">
        <f>I11-D11</f>
        <v>-15</v>
      </c>
      <c r="O11" s="13">
        <f>J11-E11</f>
        <v>-40</v>
      </c>
      <c r="Q11" s="14">
        <f>L11/B11</f>
        <v>-1</v>
      </c>
      <c r="R11" s="14">
        <f>M11/C11</f>
        <v>-1</v>
      </c>
      <c r="S11" s="14">
        <f>N11/D11</f>
        <v>-1</v>
      </c>
      <c r="T11" s="14">
        <f>O11/E11</f>
        <v>-1</v>
      </c>
    </row>
    <row r="12" spans="2:20" ht="12.75">
      <c r="B12" s="36">
        <v>223</v>
      </c>
      <c r="C12" s="36">
        <v>48</v>
      </c>
      <c r="D12" s="36">
        <v>15</v>
      </c>
      <c r="E12" s="36">
        <v>40</v>
      </c>
      <c r="F12" s="36"/>
      <c r="G12" s="36">
        <v>0</v>
      </c>
      <c r="H12" s="36">
        <v>0</v>
      </c>
      <c r="I12" s="36">
        <v>0</v>
      </c>
      <c r="J12" s="36">
        <v>0</v>
      </c>
      <c r="L12" s="13">
        <f>G12-B12</f>
        <v>-223</v>
      </c>
      <c r="M12" s="13">
        <f>H12-C12</f>
        <v>-48</v>
      </c>
      <c r="N12" s="13">
        <f>I12-D12</f>
        <v>-15</v>
      </c>
      <c r="O12" s="13">
        <f>J12-E12</f>
        <v>-40</v>
      </c>
      <c r="Q12" s="14">
        <f>L12/B12</f>
        <v>-1</v>
      </c>
      <c r="R12" s="14">
        <f>M12/C12</f>
        <v>-1</v>
      </c>
      <c r="S12" s="14">
        <f>N12/D12</f>
        <v>-1</v>
      </c>
      <c r="T12" s="14">
        <f>O12/E12</f>
        <v>-1</v>
      </c>
    </row>
    <row r="13" spans="2:20" ht="12.75">
      <c r="B13" s="36">
        <v>358</v>
      </c>
      <c r="C13" s="36">
        <v>63</v>
      </c>
      <c r="D13" s="36">
        <v>5</v>
      </c>
      <c r="E13" s="36">
        <v>25</v>
      </c>
      <c r="F13" s="36"/>
      <c r="G13" s="36">
        <v>0</v>
      </c>
      <c r="H13" s="36">
        <v>0</v>
      </c>
      <c r="I13" s="36">
        <v>0</v>
      </c>
      <c r="J13" s="36">
        <v>0</v>
      </c>
      <c r="L13" s="13">
        <f>G13-B13</f>
        <v>-358</v>
      </c>
      <c r="M13" s="13">
        <f>H13-C13</f>
        <v>-63</v>
      </c>
      <c r="N13" s="13">
        <f>I13-D13</f>
        <v>-5</v>
      </c>
      <c r="O13" s="13">
        <f>J13-E13</f>
        <v>-25</v>
      </c>
      <c r="Q13" s="14">
        <f>L13/B13</f>
        <v>-1</v>
      </c>
      <c r="R13" s="14">
        <f>M13/C13</f>
        <v>-1</v>
      </c>
      <c r="S13" s="14">
        <f>N13/D13</f>
        <v>-1</v>
      </c>
      <c r="T13" s="14">
        <f>O13/E13</f>
        <v>-1</v>
      </c>
    </row>
    <row r="14" spans="2:20" ht="12.75">
      <c r="B14" s="36">
        <v>481</v>
      </c>
      <c r="C14" s="36">
        <v>74</v>
      </c>
      <c r="D14" s="36">
        <v>5</v>
      </c>
      <c r="E14" s="36">
        <v>45</v>
      </c>
      <c r="F14" s="36"/>
      <c r="G14" s="36">
        <v>0</v>
      </c>
      <c r="H14" s="36">
        <v>0</v>
      </c>
      <c r="I14" s="36">
        <v>0</v>
      </c>
      <c r="J14" s="36">
        <v>0</v>
      </c>
      <c r="L14" s="13">
        <f>G14-B14</f>
        <v>-481</v>
      </c>
      <c r="M14" s="13">
        <f>H14-C14</f>
        <v>-74</v>
      </c>
      <c r="N14" s="13">
        <f>I14-D14</f>
        <v>-5</v>
      </c>
      <c r="O14" s="13">
        <f>J14-E14</f>
        <v>-45</v>
      </c>
      <c r="Q14" s="14">
        <f>L14/B14</f>
        <v>-1</v>
      </c>
      <c r="R14" s="14">
        <f>M14/C14</f>
        <v>-1</v>
      </c>
      <c r="S14" s="14">
        <f>N14/D14</f>
        <v>-1</v>
      </c>
      <c r="T14" s="14">
        <f>O14/E14</f>
        <v>-1</v>
      </c>
    </row>
    <row r="15" spans="3:20" ht="12.75">
      <c r="C15" s="31" t="s">
        <v>76</v>
      </c>
      <c r="D15" s="32">
        <f>AVERAGE(D6:D14)</f>
        <v>10.666666666666666</v>
      </c>
      <c r="E15" s="32">
        <f>AVERAGE(E6:E14)</f>
        <v>39.44444444444444</v>
      </c>
      <c r="H15" s="31" t="s">
        <v>76</v>
      </c>
      <c r="I15" s="32">
        <f>AVERAGE(I6:I14)</f>
        <v>0</v>
      </c>
      <c r="J15" s="32">
        <f>AVERAGE(J6:J14)</f>
        <v>0</v>
      </c>
      <c r="Q15" s="14"/>
      <c r="R15" s="14"/>
      <c r="S15" s="14"/>
      <c r="T15" s="14"/>
    </row>
    <row r="16" spans="2:20" ht="12.75">
      <c r="B16" s="33" t="s">
        <v>77</v>
      </c>
      <c r="C16" s="33"/>
      <c r="D16" s="11">
        <f>MAX(D6:D14)</f>
        <v>15</v>
      </c>
      <c r="E16" s="11">
        <f>MAX(E6:E14)</f>
        <v>45</v>
      </c>
      <c r="G16" s="33" t="s">
        <v>77</v>
      </c>
      <c r="H16" s="33"/>
      <c r="I16" s="11">
        <f>MAX(I6:I14)</f>
        <v>0</v>
      </c>
      <c r="J16" s="11">
        <f>MAX(J6:J14)</f>
        <v>0</v>
      </c>
      <c r="L16" s="31" t="s">
        <v>76</v>
      </c>
      <c r="M16" s="11">
        <f>AVERAGE(M6:M14)</f>
        <v>-39.333333333333336</v>
      </c>
      <c r="N16" s="11">
        <f>AVERAGE(N6:N14)</f>
        <v>-10.666666666666666</v>
      </c>
      <c r="O16" s="11">
        <f>AVERAGE(O6:O14)</f>
        <v>-39.44444444444444</v>
      </c>
      <c r="Q16" s="31" t="s">
        <v>76</v>
      </c>
      <c r="R16" s="34">
        <f>AVERAGE(R6:R14)</f>
        <v>-1</v>
      </c>
      <c r="S16" s="34">
        <f>AVERAGE(S6:S14)</f>
        <v>-1</v>
      </c>
      <c r="T16" s="34">
        <f>AVERAGE(T6:T14)</f>
        <v>-1</v>
      </c>
    </row>
  </sheetData>
  <sheetProtection selectLockedCells="1" selectUnlockedCells="1"/>
  <mergeCells count="6">
    <mergeCell ref="B4:E4"/>
    <mergeCell ref="G4:J4"/>
    <mergeCell ref="L4:O4"/>
    <mergeCell ref="Q4:T4"/>
    <mergeCell ref="B16:C16"/>
    <mergeCell ref="G16:H16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4:V12"/>
  <sheetViews>
    <sheetView workbookViewId="0" topLeftCell="A1">
      <pane ySplit="5" topLeftCell="A6" activePane="bottomLeft" state="frozen"/>
      <selection pane="topLeft" activeCell="A1" sqref="A1"/>
      <selection pane="bottomLeft" activeCell="L44" sqref="L44"/>
    </sheetView>
  </sheetViews>
  <sheetFormatPr defaultColWidth="12.57421875" defaultRowHeight="12.75"/>
  <cols>
    <col min="1" max="1" width="4.28125" style="13" customWidth="1"/>
    <col min="2" max="2" width="4.7109375" style="13" customWidth="1"/>
    <col min="3" max="3" width="4.8515625" style="13" customWidth="1"/>
    <col min="4" max="4" width="5.140625" style="13" customWidth="1"/>
    <col min="5" max="5" width="5.7109375" style="13" customWidth="1"/>
    <col min="6" max="7" width="3.57421875" style="13" customWidth="1"/>
    <col min="8" max="8" width="6.421875" style="13" customWidth="1"/>
    <col min="9" max="9" width="6.28125" style="13" customWidth="1"/>
    <col min="10" max="10" width="7.28125" style="13" customWidth="1"/>
    <col min="11" max="11" width="7.140625" style="13" customWidth="1"/>
    <col min="12" max="12" width="4.57421875" style="13" customWidth="1"/>
    <col min="13" max="13" width="3.421875" style="13" customWidth="1"/>
    <col min="14" max="14" width="6.421875" style="13" customWidth="1"/>
    <col min="15" max="15" width="5.57421875" style="13" customWidth="1"/>
    <col min="16" max="16" width="5.00390625" style="13" customWidth="1"/>
    <col min="17" max="17" width="6.7109375" style="13" customWidth="1"/>
    <col min="18" max="18" width="4.57421875" style="13" customWidth="1"/>
    <col min="19" max="20" width="6.28125" style="13" customWidth="1"/>
    <col min="21" max="21" width="5.421875" style="13" customWidth="1"/>
    <col min="22" max="22" width="5.28125" style="13" customWidth="1"/>
    <col min="23" max="23" width="4.140625" style="13" customWidth="1"/>
    <col min="24" max="16384" width="11.57421875" style="13" customWidth="1"/>
  </cols>
  <sheetData>
    <row r="4" spans="2:22" ht="12.75">
      <c r="B4" s="28" t="s">
        <v>27</v>
      </c>
      <c r="C4" s="28"/>
      <c r="D4" s="28"/>
      <c r="E4" s="28"/>
      <c r="F4" s="28"/>
      <c r="G4" s="29" t="s">
        <v>68</v>
      </c>
      <c r="H4" s="28" t="s">
        <v>84</v>
      </c>
      <c r="I4" s="28"/>
      <c r="J4" s="28"/>
      <c r="K4" s="28"/>
      <c r="L4" s="28"/>
      <c r="N4" s="1" t="s">
        <v>69</v>
      </c>
      <c r="O4" s="1"/>
      <c r="P4" s="1"/>
      <c r="Q4" s="1"/>
      <c r="S4" s="1" t="s">
        <v>69</v>
      </c>
      <c r="T4" s="1"/>
      <c r="U4" s="1"/>
      <c r="V4" s="1"/>
    </row>
    <row r="5" spans="2:22" ht="12.75">
      <c r="B5" s="4" t="s">
        <v>3</v>
      </c>
      <c r="C5" s="4" t="s">
        <v>4</v>
      </c>
      <c r="D5" s="4" t="s">
        <v>71</v>
      </c>
      <c r="E5" s="4" t="s">
        <v>72</v>
      </c>
      <c r="F5" s="4" t="s">
        <v>85</v>
      </c>
      <c r="G5" s="4"/>
      <c r="H5" s="4" t="s">
        <v>3</v>
      </c>
      <c r="I5" s="4" t="s">
        <v>4</v>
      </c>
      <c r="J5" s="4" t="s">
        <v>71</v>
      </c>
      <c r="K5" s="4" t="s">
        <v>72</v>
      </c>
      <c r="L5" s="4" t="s">
        <v>85</v>
      </c>
      <c r="N5" s="6" t="s">
        <v>5</v>
      </c>
      <c r="O5" s="4" t="s">
        <v>6</v>
      </c>
      <c r="P5" s="4" t="s">
        <v>73</v>
      </c>
      <c r="Q5" s="4" t="s">
        <v>74</v>
      </c>
      <c r="S5" s="6" t="s">
        <v>5</v>
      </c>
      <c r="T5" s="4" t="s">
        <v>6</v>
      </c>
      <c r="U5" s="4" t="s">
        <v>73</v>
      </c>
      <c r="V5" s="4" t="s">
        <v>74</v>
      </c>
    </row>
    <row r="6" spans="2:22" ht="12.75">
      <c r="B6" s="36">
        <v>10</v>
      </c>
      <c r="C6" s="36">
        <v>10</v>
      </c>
      <c r="D6" s="36">
        <v>6</v>
      </c>
      <c r="E6" s="36">
        <v>40</v>
      </c>
      <c r="F6" s="36"/>
      <c r="H6" s="13">
        <v>241</v>
      </c>
      <c r="I6" s="13">
        <v>43</v>
      </c>
      <c r="J6" s="13">
        <v>15</v>
      </c>
      <c r="K6" s="13">
        <v>65</v>
      </c>
      <c r="L6" s="13">
        <v>2</v>
      </c>
      <c r="N6" s="13">
        <f>H6-B6</f>
        <v>231</v>
      </c>
      <c r="O6" s="13">
        <f>I6-C6</f>
        <v>33</v>
      </c>
      <c r="P6" s="13">
        <f>J6-D6</f>
        <v>9</v>
      </c>
      <c r="Q6" s="13">
        <f>K6-E6</f>
        <v>25</v>
      </c>
      <c r="S6" s="14">
        <f>N6/B6</f>
        <v>23.1</v>
      </c>
      <c r="T6" s="14">
        <f>O6/C6</f>
        <v>3.3</v>
      </c>
      <c r="U6" s="14">
        <f>P6/D6</f>
        <v>1.5</v>
      </c>
      <c r="V6" s="14">
        <f>Q6/E6</f>
        <v>0.625</v>
      </c>
    </row>
    <row r="7" spans="2:22" ht="12.75">
      <c r="B7" s="36">
        <v>56</v>
      </c>
      <c r="C7" s="36">
        <v>20</v>
      </c>
      <c r="D7" s="36">
        <v>6</v>
      </c>
      <c r="E7" s="36">
        <v>30</v>
      </c>
      <c r="F7" s="36"/>
      <c r="G7" s="36"/>
      <c r="H7" s="36">
        <v>0</v>
      </c>
      <c r="I7" s="36">
        <v>0</v>
      </c>
      <c r="J7" s="36">
        <v>0</v>
      </c>
      <c r="K7" s="36">
        <v>0</v>
      </c>
      <c r="L7" s="36">
        <v>0</v>
      </c>
      <c r="N7" s="13">
        <f>H7-B7</f>
        <v>-56</v>
      </c>
      <c r="O7" s="13">
        <f>I7-C7</f>
        <v>-20</v>
      </c>
      <c r="P7" s="13">
        <f>J7-D7</f>
        <v>-6</v>
      </c>
      <c r="Q7" s="13">
        <f>K7-E7</f>
        <v>-30</v>
      </c>
      <c r="S7" s="14">
        <f>N7/B7</f>
        <v>-1</v>
      </c>
      <c r="T7" s="14">
        <f>O7/C7</f>
        <v>-1</v>
      </c>
      <c r="U7" s="14">
        <f>P7/D7</f>
        <v>-1</v>
      </c>
      <c r="V7" s="14">
        <f>Q7/E7</f>
        <v>-1</v>
      </c>
    </row>
    <row r="8" spans="2:22" ht="12.75">
      <c r="B8" s="36">
        <v>164</v>
      </c>
      <c r="C8" s="36">
        <v>31</v>
      </c>
      <c r="D8" s="36">
        <v>25</v>
      </c>
      <c r="E8" s="36">
        <v>40</v>
      </c>
      <c r="F8" s="36"/>
      <c r="G8" s="36"/>
      <c r="H8" s="36">
        <v>0</v>
      </c>
      <c r="I8" s="36">
        <v>0</v>
      </c>
      <c r="J8" s="36">
        <v>0</v>
      </c>
      <c r="K8" s="36">
        <v>0</v>
      </c>
      <c r="L8" s="36">
        <v>0</v>
      </c>
      <c r="N8" s="13">
        <f>H8-B8</f>
        <v>-164</v>
      </c>
      <c r="O8" s="13">
        <f>I8-C8</f>
        <v>-31</v>
      </c>
      <c r="P8" s="13">
        <f>J8-D8</f>
        <v>-25</v>
      </c>
      <c r="Q8" s="13">
        <f>K8-E8</f>
        <v>-40</v>
      </c>
      <c r="S8" s="14">
        <f>N8/B8</f>
        <v>-1</v>
      </c>
      <c r="T8" s="14">
        <f>O8/C8</f>
        <v>-1</v>
      </c>
      <c r="U8" s="14">
        <f>P8/D8</f>
        <v>-1</v>
      </c>
      <c r="V8" s="14">
        <f>Q8/E8</f>
        <v>-1</v>
      </c>
    </row>
    <row r="9" spans="2:22" ht="12.75">
      <c r="B9" s="36">
        <v>167</v>
      </c>
      <c r="C9" s="36">
        <v>35</v>
      </c>
      <c r="D9" s="36">
        <v>25</v>
      </c>
      <c r="E9" s="36">
        <v>30</v>
      </c>
      <c r="F9" s="36"/>
      <c r="G9" s="36"/>
      <c r="H9" s="36">
        <v>0</v>
      </c>
      <c r="I9" s="36">
        <v>0</v>
      </c>
      <c r="J9" s="36">
        <v>0</v>
      </c>
      <c r="K9" s="36">
        <v>0</v>
      </c>
      <c r="L9" s="36">
        <v>0</v>
      </c>
      <c r="N9" s="13">
        <f>H9-B9</f>
        <v>-167</v>
      </c>
      <c r="O9" s="13">
        <f>I9-C9</f>
        <v>-35</v>
      </c>
      <c r="P9" s="13">
        <f>J9-D9</f>
        <v>-25</v>
      </c>
      <c r="Q9" s="13">
        <f>K9-E9</f>
        <v>-30</v>
      </c>
      <c r="S9" s="14">
        <f>N9/B9</f>
        <v>-1</v>
      </c>
      <c r="T9" s="14">
        <f>O9/C9</f>
        <v>-1</v>
      </c>
      <c r="U9" s="14">
        <f>P9/D9</f>
        <v>-1</v>
      </c>
      <c r="V9" s="14">
        <f>Q9/E9</f>
        <v>-1</v>
      </c>
    </row>
    <row r="10" spans="2:22" ht="12.75">
      <c r="B10" s="36">
        <v>169</v>
      </c>
      <c r="C10" s="36">
        <v>34</v>
      </c>
      <c r="D10" s="36">
        <v>6</v>
      </c>
      <c r="E10" s="36">
        <v>40</v>
      </c>
      <c r="F10" s="36"/>
      <c r="G10" s="36"/>
      <c r="H10" s="36">
        <v>0</v>
      </c>
      <c r="I10" s="36">
        <v>0</v>
      </c>
      <c r="J10" s="36">
        <v>0</v>
      </c>
      <c r="K10" s="36">
        <v>0</v>
      </c>
      <c r="L10" s="36">
        <v>0</v>
      </c>
      <c r="N10" s="13">
        <f>H10-B10</f>
        <v>-169</v>
      </c>
      <c r="O10" s="13">
        <f>I10-C10</f>
        <v>-34</v>
      </c>
      <c r="P10" s="13">
        <f>J10-D10</f>
        <v>-6</v>
      </c>
      <c r="Q10" s="13">
        <f>K10-E10</f>
        <v>-40</v>
      </c>
      <c r="S10" s="14">
        <f>N10/B10</f>
        <v>-1</v>
      </c>
      <c r="T10" s="14">
        <f>O10/C10</f>
        <v>-1</v>
      </c>
      <c r="U10" s="14">
        <f>P10/D10</f>
        <v>-1</v>
      </c>
      <c r="V10" s="14">
        <f>Q10/E10</f>
        <v>-1</v>
      </c>
    </row>
    <row r="11" spans="3:22" ht="12.75">
      <c r="C11" s="31" t="s">
        <v>76</v>
      </c>
      <c r="D11" s="32">
        <f>AVERAGE(D6:D10)</f>
        <v>13.6</v>
      </c>
      <c r="E11" s="32">
        <f>AVERAGE(E6:E10)</f>
        <v>36</v>
      </c>
      <c r="F11" s="32"/>
      <c r="I11" s="31" t="s">
        <v>76</v>
      </c>
      <c r="J11" s="32">
        <f>AVERAGE(J6:J10)</f>
        <v>3</v>
      </c>
      <c r="K11" s="32">
        <f>AVERAGE(K6:K10)</f>
        <v>13</v>
      </c>
      <c r="L11" s="32"/>
      <c r="S11" s="14"/>
      <c r="T11" s="14"/>
      <c r="U11" s="14"/>
      <c r="V11" s="14"/>
    </row>
    <row r="12" spans="2:22" ht="12.75">
      <c r="B12" s="33" t="s">
        <v>77</v>
      </c>
      <c r="C12" s="33"/>
      <c r="D12" s="11">
        <f>MAX(D6:D10)</f>
        <v>25</v>
      </c>
      <c r="E12" s="11">
        <f>MAX(E6:E10)</f>
        <v>40</v>
      </c>
      <c r="F12" s="11"/>
      <c r="H12" s="33" t="s">
        <v>77</v>
      </c>
      <c r="I12" s="33"/>
      <c r="J12" s="11">
        <f>MAX(J6:J10)</f>
        <v>15</v>
      </c>
      <c r="K12" s="11">
        <f>MAX(K6:K10)</f>
        <v>65</v>
      </c>
      <c r="L12" s="11"/>
      <c r="N12" s="31" t="s">
        <v>76</v>
      </c>
      <c r="O12" s="11">
        <f>AVERAGE(O6:O10)</f>
        <v>-17.4</v>
      </c>
      <c r="P12" s="11">
        <f>AVERAGE(P6:P10)</f>
        <v>-10.6</v>
      </c>
      <c r="Q12" s="11">
        <f>AVERAGE(Q6:Q10)</f>
        <v>-23</v>
      </c>
      <c r="S12" s="31" t="s">
        <v>76</v>
      </c>
      <c r="T12" s="34">
        <f>AVERAGE(T6:T10)</f>
        <v>-0.14000000000000004</v>
      </c>
      <c r="U12" s="34">
        <f>AVERAGE(U6:U10)</f>
        <v>-0.5</v>
      </c>
      <c r="V12" s="34">
        <f>AVERAGE(V6:V10)</f>
        <v>-0.675</v>
      </c>
    </row>
  </sheetData>
  <sheetProtection selectLockedCells="1" selectUnlockedCells="1"/>
  <mergeCells count="6">
    <mergeCell ref="B4:E4"/>
    <mergeCell ref="H4:K4"/>
    <mergeCell ref="N4:Q4"/>
    <mergeCell ref="S4:V4"/>
    <mergeCell ref="B12:C12"/>
    <mergeCell ref="H12:I12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Stefano Adriani</cp:lastModifiedBy>
  <dcterms:created xsi:type="dcterms:W3CDTF">2009-04-16T09:32:49Z</dcterms:created>
  <dcterms:modified xsi:type="dcterms:W3CDTF">2017-07-11T21:09:26Z</dcterms:modified>
  <cp:category/>
  <cp:version/>
  <cp:contentType/>
  <cp:contentStatus/>
  <cp:revision>121</cp:revision>
</cp:coreProperties>
</file>