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1" activeTab="0"/>
  </bookViews>
  <sheets>
    <sheet name="Data" sheetId="1" r:id="rId1"/>
    <sheet name="Lookup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P13" authorId="0">
      <text>
        <r>
          <rPr>
            <sz val="10"/>
            <rFont val="Arial"/>
            <family val="2"/>
          </rPr>
          <t>Top speed for ship with default layout (with 4 pips to Engine)</t>
        </r>
      </text>
    </comment>
    <comment ref="P14" authorId="0">
      <text>
        <r>
          <rPr>
            <sz val="10"/>
            <rFont val="Arial"/>
            <family val="2"/>
          </rPr>
          <t>Value of the Speed function for mass equal to minimal mass</t>
        </r>
      </text>
    </comment>
    <comment ref="P15" authorId="0">
      <text>
        <r>
          <rPr>
            <sz val="10"/>
            <rFont val="Arial"/>
            <family val="2"/>
          </rPr>
          <t>Top speed for mass equal to minimal mass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5" authorId="0">
      <text>
        <r>
          <rPr>
            <sz val="10"/>
            <rFont val="Arial"/>
            <family val="2"/>
          </rPr>
          <t xml:space="preserve">The increase (in tons) of the optimal mass when a module of this size is upgraded to level D,B,C or A.
</t>
        </r>
        <r>
          <rPr>
            <i/>
            <sz val="10"/>
            <rFont val="Arial"/>
            <family val="2"/>
          </rPr>
          <t>Example</t>
        </r>
        <r>
          <rPr>
            <sz val="10"/>
            <rFont val="Arial"/>
            <family val="2"/>
          </rPr>
          <t xml:space="preserve">: thrusters of class 2E have optimal mass 48T and Delta 6T. Therefore thrusters of class 2B will have optimal mass 48 + 3*6 = 66 tons (3 upgrades).
The numbers modelling the “upgrade level” are stored in the cells H18..H22.
</t>
        </r>
      </text>
    </comment>
    <comment ref="H17" authorId="0">
      <text>
        <r>
          <rPr>
            <sz val="10"/>
            <rFont val="Arial"/>
            <family val="2"/>
          </rPr>
          <t xml:space="preserve">The factor used to multiply the Delta (cells F6..F12) in order to get the optimal mass of a thruster model (given size and class).
</t>
        </r>
        <r>
          <rPr>
            <i/>
            <sz val="10"/>
            <rFont val="Arial"/>
            <family val="2"/>
          </rPr>
          <t>Example</t>
        </r>
        <r>
          <rPr>
            <sz val="10"/>
            <rFont val="Arial"/>
            <family val="2"/>
          </rPr>
          <t xml:space="preserve">: to get </t>
        </r>
        <r>
          <rPr>
            <sz val="10"/>
            <color indexed="8"/>
            <rFont val="Arial"/>
            <family val="2"/>
          </rPr>
          <t xml:space="preserve">optimal mass of </t>
        </r>
        <r>
          <rPr>
            <sz val="10"/>
            <rFont val="Arial"/>
            <family val="2"/>
          </rPr>
          <t xml:space="preserve">thrusters of size 2C we must start from </t>
        </r>
        <r>
          <rPr>
            <sz val="10"/>
            <color indexed="8"/>
            <rFont val="Arial"/>
            <family val="2"/>
          </rPr>
          <t xml:space="preserve">optimal mass of the basic module (2E) and apply th the Delta value, getting:
Opt. Mass (2C) = 48 + 2*6 = 50 T (2 upgrades)
</t>
        </r>
      </text>
    </comment>
  </commentList>
</comments>
</file>

<file path=xl/sharedStrings.xml><?xml version="1.0" encoding="utf-8"?>
<sst xmlns="http://schemas.openxmlformats.org/spreadsheetml/2006/main" count="77" uniqueCount="60">
  <si>
    <t>X Ratio</t>
  </si>
  <si>
    <t>Curve</t>
  </si>
  <si>
    <t>Speed</t>
  </si>
  <si>
    <t>Actual (measured in game)</t>
  </si>
  <si>
    <t>Mass</t>
  </si>
  <si>
    <t>Norm.</t>
  </si>
  <si>
    <t>Eng.</t>
  </si>
  <si>
    <t>E</t>
  </si>
  <si>
    <t>D</t>
  </si>
  <si>
    <t>C</t>
  </si>
  <si>
    <t>B</t>
  </si>
  <si>
    <t>A</t>
  </si>
  <si>
    <t>Ship</t>
  </si>
  <si>
    <t>Your data</t>
  </si>
  <si>
    <t>Eng</t>
  </si>
  <si>
    <t>(classes from 4 to 6)</t>
  </si>
  <si>
    <t>Class</t>
  </si>
  <si>
    <t>Thrusters</t>
  </si>
  <si>
    <t>Actual</t>
  </si>
  <si>
    <t>Basic</t>
  </si>
  <si>
    <t>Delta</t>
  </si>
  <si>
    <t>Upgrade</t>
  </si>
  <si>
    <t>Engineering</t>
  </si>
  <si>
    <t>Rating</t>
  </si>
  <si>
    <t>Minimal mass</t>
  </si>
  <si>
    <t>Multiplier</t>
  </si>
  <si>
    <t>Sidewinder</t>
  </si>
  <si>
    <t>Optimal mass</t>
  </si>
  <si>
    <t>Curve (no limits)</t>
  </si>
  <si>
    <t>Maximum mass</t>
  </si>
  <si>
    <t>Curve (actual)</t>
  </si>
  <si>
    <t>Minimal mass (Eng)</t>
  </si>
  <si>
    <t>Top Speed</t>
  </si>
  <si>
    <t>Optimal mass (Eng)</t>
  </si>
  <si>
    <t>Maximum mass (Eng)</t>
  </si>
  <si>
    <t>Minimal multiplier (Eng)</t>
  </si>
  <si>
    <t>Ref. Speed</t>
  </si>
  <si>
    <t>Optimal multiplier (Eng)</t>
  </si>
  <si>
    <t>Max Factor (Norm.)</t>
  </si>
  <si>
    <t>Maximum multiplier (Eng)</t>
  </si>
  <si>
    <t>Max Speed (Norm.)</t>
  </si>
  <si>
    <t>a value</t>
  </si>
  <si>
    <t>b value</t>
  </si>
  <si>
    <t>DiamondB. Exp.</t>
  </si>
  <si>
    <t>Fer-De-Lance</t>
  </si>
  <si>
    <t>Python</t>
  </si>
  <si>
    <t>Engineered with Clean Drive: 270 m/s --- Engineered masses: 558T, 1176T, 1764T --- Engineered multipliers: 97%, 108%, 119%.</t>
  </si>
  <si>
    <t>Fed. Dropship</t>
  </si>
  <si>
    <t>Masses by module's size (for class E)</t>
  </si>
  <si>
    <t>Size</t>
  </si>
  <si>
    <t>Opt. Mass</t>
  </si>
  <si>
    <t>Min Mass</t>
  </si>
  <si>
    <t>Max Mass</t>
  </si>
  <si>
    <t>Multipliers by module's class</t>
  </si>
  <si>
    <t>Opt. Mult.</t>
  </si>
  <si>
    <t>Min Mult.</t>
  </si>
  <si>
    <t>Max Mult.</t>
  </si>
  <si>
    <t>a</t>
  </si>
  <si>
    <t>b</t>
  </si>
  <si>
    <t>Level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</si>
</sst>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0.00"/>
    <numFmt numFmtId="167" formatCode="0.000"/>
    <numFmt numFmtId="168" formatCode="#,##0"/>
    <numFmt numFmtId="169" formatCode="0%"/>
    <numFmt numFmtId="170" formatCode="#,##0.00"/>
    <numFmt numFmtId="171" formatCode="#,##0.0000"/>
    <numFmt numFmtId="172" formatCode="0.0000"/>
  </numFmts>
  <fonts count="10"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2" borderId="0" xfId="0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1" xfId="0" applyFont="1" applyBorder="1" applyAlignment="1">
      <alignment horizontal="center"/>
    </xf>
    <xf numFmtId="166" fontId="0" fillId="3" borderId="0" xfId="0" applyNumberFormat="1" applyFill="1" applyAlignment="1">
      <alignment horizontal="center"/>
    </xf>
    <xf numFmtId="166" fontId="0" fillId="4" borderId="0" xfId="0" applyNumberFormat="1" applyFill="1" applyAlignment="1">
      <alignment horizontal="center"/>
    </xf>
    <xf numFmtId="167" fontId="0" fillId="3" borderId="0" xfId="0" applyNumberFormat="1" applyFill="1" applyAlignment="1">
      <alignment horizontal="center"/>
    </xf>
    <xf numFmtId="167" fontId="0" fillId="4" borderId="0" xfId="0" applyNumberFormat="1" applyFill="1" applyAlignment="1">
      <alignment horizontal="center"/>
    </xf>
    <xf numFmtId="168" fontId="0" fillId="3" borderId="0" xfId="0" applyNumberFormat="1" applyFill="1" applyAlignment="1">
      <alignment horizontal="center"/>
    </xf>
    <xf numFmtId="168" fontId="0" fillId="4" borderId="0" xfId="0" applyNumberFormat="1" applyFill="1" applyAlignment="1">
      <alignment horizontal="center"/>
    </xf>
    <xf numFmtId="166" fontId="3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5" borderId="4" xfId="0" applyFont="1" applyFill="1" applyBorder="1" applyAlignment="1">
      <alignment horizontal="center"/>
    </xf>
    <xf numFmtId="164" fontId="0" fillId="0" borderId="5" xfId="0" applyFont="1" applyBorder="1" applyAlignment="1">
      <alignment/>
    </xf>
    <xf numFmtId="164" fontId="0" fillId="5" borderId="6" xfId="0" applyFont="1" applyFill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9" fontId="0" fillId="5" borderId="0" xfId="0" applyNumberFormat="1" applyFill="1" applyAlignment="1">
      <alignment horizontal="center"/>
    </xf>
    <xf numFmtId="166" fontId="0" fillId="0" borderId="7" xfId="0" applyNumberFormat="1" applyFont="1" applyBorder="1" applyAlignment="1">
      <alignment horizontal="left"/>
    </xf>
    <xf numFmtId="165" fontId="0" fillId="5" borderId="8" xfId="0" applyNumberFormat="1" applyFont="1" applyFill="1" applyBorder="1" applyAlignment="1">
      <alignment horizontal="center"/>
    </xf>
    <xf numFmtId="164" fontId="5" fillId="0" borderId="0" xfId="0" applyFont="1" applyAlignment="1">
      <alignment horizontal="center"/>
    </xf>
    <xf numFmtId="167" fontId="5" fillId="6" borderId="4" xfId="0" applyNumberFormat="1" applyFont="1" applyFill="1" applyBorder="1" applyAlignment="1">
      <alignment horizontal="center"/>
    </xf>
    <xf numFmtId="167" fontId="5" fillId="4" borderId="4" xfId="0" applyNumberFormat="1" applyFont="1" applyFill="1" applyBorder="1" applyAlignment="1">
      <alignment horizontal="center"/>
    </xf>
    <xf numFmtId="167" fontId="5" fillId="6" borderId="6" xfId="0" applyNumberFormat="1" applyFont="1" applyFill="1" applyBorder="1" applyAlignment="1">
      <alignment horizontal="center"/>
    </xf>
    <xf numFmtId="167" fontId="5" fillId="4" borderId="6" xfId="0" applyNumberFormat="1" applyFon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169" fontId="5" fillId="0" borderId="0" xfId="0" applyNumberFormat="1" applyFont="1" applyAlignment="1">
      <alignment horizontal="center"/>
    </xf>
    <xf numFmtId="165" fontId="6" fillId="6" borderId="6" xfId="0" applyNumberFormat="1" applyFont="1" applyFill="1" applyBorder="1" applyAlignment="1">
      <alignment horizontal="center"/>
    </xf>
    <xf numFmtId="165" fontId="6" fillId="4" borderId="6" xfId="0" applyNumberFormat="1" applyFont="1" applyFill="1" applyBorder="1" applyAlignment="1">
      <alignment horizontal="center"/>
    </xf>
    <xf numFmtId="164" fontId="0" fillId="0" borderId="7" xfId="0" applyFont="1" applyBorder="1" applyAlignment="1">
      <alignment/>
    </xf>
    <xf numFmtId="169" fontId="5" fillId="6" borderId="8" xfId="0" applyNumberFormat="1" applyFont="1" applyFill="1" applyBorder="1" applyAlignment="1">
      <alignment horizontal="center"/>
    </xf>
    <xf numFmtId="169" fontId="5" fillId="4" borderId="8" xfId="0" applyNumberFormat="1" applyFont="1" applyFill="1" applyBorder="1" applyAlignment="1">
      <alignment horizontal="center"/>
    </xf>
    <xf numFmtId="170" fontId="0" fillId="0" borderId="0" xfId="0" applyNumberFormat="1" applyAlignment="1">
      <alignment horizontal="center"/>
    </xf>
    <xf numFmtId="166" fontId="5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left"/>
    </xf>
    <xf numFmtId="165" fontId="0" fillId="5" borderId="0" xfId="0" applyNumberFormat="1" applyFont="1" applyFill="1" applyAlignment="1">
      <alignment horizontal="center"/>
    </xf>
    <xf numFmtId="171" fontId="0" fillId="0" borderId="0" xfId="0" applyNumberFormat="1" applyAlignment="1">
      <alignment horizontal="center"/>
    </xf>
    <xf numFmtId="172" fontId="5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3" borderId="0" xfId="0" applyNumberFormat="1" applyFont="1" applyFill="1" applyAlignment="1">
      <alignment horizontal="left"/>
    </xf>
    <xf numFmtId="165" fontId="0" fillId="3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166" fontId="0" fillId="2" borderId="0" xfId="0" applyNumberFormat="1" applyFont="1" applyFill="1" applyAlignment="1">
      <alignment horizontal="left"/>
    </xf>
    <xf numFmtId="164" fontId="7" fillId="0" borderId="0" xfId="0" applyFont="1" applyBorder="1" applyAlignment="1">
      <alignment horizontal="left"/>
    </xf>
    <xf numFmtId="168" fontId="0" fillId="0" borderId="0" xfId="0" applyNumberFormat="1" applyAlignment="1">
      <alignment horizontal="center"/>
    </xf>
    <xf numFmtId="166" fontId="8" fillId="0" borderId="0" xfId="0" applyNumberFormat="1" applyFont="1" applyAlignment="1">
      <alignment horizontal="center"/>
    </xf>
    <xf numFmtId="164" fontId="0" fillId="2" borderId="0" xfId="0" applyFill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1" fillId="0" borderId="9" xfId="0" applyFont="1" applyBorder="1" applyAlignment="1">
      <alignment horizontal="center"/>
    </xf>
    <xf numFmtId="164" fontId="9" fillId="0" borderId="9" xfId="0" applyFont="1" applyBorder="1" applyAlignment="1">
      <alignment horizontal="center"/>
    </xf>
    <xf numFmtId="164" fontId="9" fillId="0" borderId="10" xfId="0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2" xfId="0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4" fontId="9" fillId="0" borderId="13" xfId="0" applyFont="1" applyBorder="1" applyAlignment="1">
      <alignment horizontal="center"/>
    </xf>
    <xf numFmtId="164" fontId="9" fillId="0" borderId="14" xfId="0" applyFont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72" fontId="5" fillId="0" borderId="6" xfId="0" applyNumberFormat="1" applyFon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9" fontId="0" fillId="0" borderId="8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72" fontId="0" fillId="0" borderId="8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FF99"/>
      <rgbColor rgb="0099CC00"/>
      <rgbColor rgb="00FFCC00"/>
      <rgbColor rgb="00FF950E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8675"/>
          <c:w val="0.98225"/>
          <c:h val="0.8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Data!$G$3:$G$3</c:f>
            </c:strRef>
          </c:tx>
          <c:spPr>
            <a:ln w="254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Data!$B$3:$B$303</c:f>
              <c:strCache/>
            </c:strRef>
          </c:xVal>
          <c:yVal>
            <c:numRef>
              <c:f>Data!$G$3:$G$303</c:f>
              <c:numCache/>
            </c:numRef>
          </c:yVal>
          <c:smooth val="0"/>
        </c:ser>
        <c:ser>
          <c:idx val="1"/>
          <c:order val="1"/>
          <c:tx>
            <c:strRef>
              <c:f>Data!$H$3:$H$3</c:f>
            </c:strRef>
          </c:tx>
          <c:spPr>
            <a:ln w="25400">
              <a:solidFill>
                <a:srgbClr val="FF95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Data!$B$3:$B$303</c:f>
              <c:strCache/>
            </c:strRef>
          </c:xVal>
          <c:yVal>
            <c:numRef>
              <c:f>Data!$H$5:$H$303</c:f>
              <c:numCache/>
            </c:numRef>
          </c:yVal>
          <c:smooth val="0"/>
        </c:ser>
        <c:axId val="34860130"/>
        <c:axId val="45305715"/>
      </c:scatterChart>
      <c:valAx>
        <c:axId val="34860130"/>
        <c:scaling>
          <c:orientation val="minMax"/>
          <c:max val="3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05715"/>
        <c:crossesAt val="0"/>
        <c:crossBetween val="midCat"/>
        <c:dispUnits/>
        <c:majorUnit val="200"/>
      </c:valAx>
      <c:valAx>
        <c:axId val="45305715"/>
        <c:scaling>
          <c:orientation val="minMax"/>
          <c:min val="18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60130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0535"/>
          <c:y val="0.02875"/>
          <c:w val="0.24725"/>
          <c:h val="0.05"/>
        </c:manualLayout>
      </c:layout>
      <c:overlay val="0"/>
      <c:spPr>
        <a:solidFill>
          <a:srgbClr val="FFFFFF">
            <a:alpha val="50000"/>
          </a:srgbClr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Zoom on masses in range 0-200 T</a:t>
            </a:r>
          </a:p>
        </c:rich>
      </c:tx>
      <c:layout>
        <c:manualLayout>
          <c:xMode val="factor"/>
          <c:yMode val="factor"/>
          <c:x val="0.291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7225"/>
          <c:w val="0.9705"/>
          <c:h val="0.906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Data!$H$3:$H$3</c:f>
            </c:strRef>
          </c:tx>
          <c:spPr>
            <a:ln w="38100">
              <a:solidFill>
                <a:srgbClr val="FF95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Data!$B$3:$B$303</c:f>
              <c:strCache/>
            </c:strRef>
          </c:xVal>
          <c:yVal>
            <c:numRef>
              <c:f>Data!$H$3:$H$303</c:f>
              <c:numCache/>
            </c:numRef>
          </c:yVal>
          <c:smooth val="0"/>
        </c:ser>
        <c:ser>
          <c:idx val="1"/>
          <c:order val="1"/>
          <c:tx>
            <c:strRef>
              <c:f>Data!$G$3:$G$3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Data!$B$3:$B$303</c:f>
              <c:strCache/>
            </c:strRef>
          </c:xVal>
          <c:yVal>
            <c:numRef>
              <c:f>Data!$G$3:$G$303</c:f>
              <c:numCache/>
            </c:numRef>
          </c:yVal>
          <c:smooth val="0"/>
        </c:ser>
        <c:axId val="5098252"/>
        <c:axId val="45884269"/>
      </c:scatterChart>
      <c:valAx>
        <c:axId val="5098252"/>
        <c:scaling>
          <c:orientation val="minMax"/>
          <c:max val="2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84269"/>
        <c:crossesAt val="0"/>
        <c:crossBetween val="midCat"/>
        <c:dispUnits/>
        <c:majorUnit val="10"/>
      </c:valAx>
      <c:valAx>
        <c:axId val="4588426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8252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055"/>
          <c:y val="0.02325"/>
          <c:w val="0.3655"/>
          <c:h val="0.0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20</xdr:row>
      <xdr:rowOff>114300</xdr:rowOff>
    </xdr:from>
    <xdr:to>
      <xdr:col>21</xdr:col>
      <xdr:colOff>76200</xdr:colOff>
      <xdr:row>41</xdr:row>
      <xdr:rowOff>142875</xdr:rowOff>
    </xdr:to>
    <xdr:graphicFrame>
      <xdr:nvGraphicFramePr>
        <xdr:cNvPr id="1" name="Chart 4"/>
        <xdr:cNvGraphicFramePr/>
      </xdr:nvGraphicFramePr>
      <xdr:xfrm>
        <a:off x="5448300" y="3352800"/>
        <a:ext cx="56102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152400</xdr:colOff>
      <xdr:row>20</xdr:row>
      <xdr:rowOff>133350</xdr:rowOff>
    </xdr:from>
    <xdr:to>
      <xdr:col>29</xdr:col>
      <xdr:colOff>419100</xdr:colOff>
      <xdr:row>42</xdr:row>
      <xdr:rowOff>9525</xdr:rowOff>
    </xdr:to>
    <xdr:graphicFrame>
      <xdr:nvGraphicFramePr>
        <xdr:cNvPr id="2" name="Chart 5"/>
        <xdr:cNvGraphicFramePr/>
      </xdr:nvGraphicFramePr>
      <xdr:xfrm>
        <a:off x="11134725" y="3371850"/>
        <a:ext cx="546735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303"/>
  <sheetViews>
    <sheetView tabSelected="1" workbookViewId="0" topLeftCell="A1">
      <pane ySplit="3" topLeftCell="A4" activePane="bottomLeft" state="frozen"/>
      <selection pane="topLeft" activeCell="A1" sqref="A1"/>
      <selection pane="bottomLeft" activeCell="S19" sqref="S19"/>
    </sheetView>
  </sheetViews>
  <sheetFormatPr defaultColWidth="12.57421875" defaultRowHeight="12.75"/>
  <cols>
    <col min="1" max="1" width="3.140625" style="1" customWidth="1"/>
    <col min="2" max="2" width="5.28125" style="1" customWidth="1"/>
    <col min="3" max="3" width="7.421875" style="1" customWidth="1"/>
    <col min="4" max="4" width="6.00390625" style="1" customWidth="1"/>
    <col min="5" max="5" width="6.7109375" style="1" customWidth="1"/>
    <col min="6" max="6" width="5.57421875" style="1" customWidth="1"/>
    <col min="7" max="7" width="6.7109375" style="1" customWidth="1"/>
    <col min="8" max="8" width="5.421875" style="1" customWidth="1"/>
    <col min="9" max="9" width="4.140625" style="2" customWidth="1"/>
    <col min="10" max="13" width="4.57421875" style="2" customWidth="1"/>
    <col min="14" max="14" width="12.8515625" style="1" customWidth="1"/>
    <col min="15" max="15" width="8.00390625" style="1" customWidth="1"/>
    <col min="16" max="16" width="17.421875" style="1" customWidth="1"/>
    <col min="17" max="17" width="11.57421875" style="1" customWidth="1"/>
    <col min="18" max="18" width="10.57421875" style="1" customWidth="1"/>
    <col min="19" max="19" width="5.8515625" style="1" customWidth="1"/>
    <col min="20" max="20" width="22.140625" style="1" customWidth="1"/>
    <col min="21" max="21" width="7.57421875" style="1" customWidth="1"/>
    <col min="22" max="22" width="8.140625" style="1" customWidth="1"/>
    <col min="23" max="23" width="8.00390625" style="1" customWidth="1"/>
    <col min="24" max="24" width="9.28125" style="1" customWidth="1"/>
    <col min="25" max="25" width="6.28125" style="1" customWidth="1"/>
    <col min="26" max="16384" width="11.57421875" style="1" customWidth="1"/>
  </cols>
  <sheetData>
    <row r="2" spans="3:14" ht="12.75">
      <c r="C2" s="3" t="s">
        <v>0</v>
      </c>
      <c r="D2" s="3"/>
      <c r="E2" s="4" t="s">
        <v>1</v>
      </c>
      <c r="F2" s="4"/>
      <c r="G2" s="4" t="s">
        <v>2</v>
      </c>
      <c r="H2" s="4"/>
      <c r="I2" s="5" t="s">
        <v>3</v>
      </c>
      <c r="J2" s="5"/>
      <c r="K2" s="5"/>
      <c r="L2" s="5"/>
      <c r="M2" s="5"/>
      <c r="N2" s="5"/>
    </row>
    <row r="3" spans="2:19" ht="12.75">
      <c r="B3" s="6" t="s">
        <v>4</v>
      </c>
      <c r="C3" s="7" t="s">
        <v>5</v>
      </c>
      <c r="D3" s="7" t="s">
        <v>6</v>
      </c>
      <c r="E3" s="7" t="s">
        <v>5</v>
      </c>
      <c r="F3" s="7" t="s">
        <v>6</v>
      </c>
      <c r="G3" s="7" t="s">
        <v>5</v>
      </c>
      <c r="H3" s="7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6" t="s">
        <v>12</v>
      </c>
      <c r="O3" s="6"/>
      <c r="P3" s="9" t="s">
        <v>13</v>
      </c>
      <c r="Q3" s="9"/>
      <c r="R3" s="6" t="s">
        <v>14</v>
      </c>
      <c r="S3" s="6"/>
    </row>
    <row r="4" spans="2:21" ht="12.75">
      <c r="B4" s="1">
        <v>10</v>
      </c>
      <c r="C4" s="10">
        <f>B4/$U$7</f>
        <v>0.008333333333333333</v>
      </c>
      <c r="D4" s="11">
        <f>B4/$U$10</f>
        <v>0.008503401360544218</v>
      </c>
      <c r="E4" s="12">
        <f>(1-$U$16)+($U$16*POWER((3-2*C4),$U$17))</f>
        <v>1.1983333333333333</v>
      </c>
      <c r="F4" s="13">
        <f>(1-$U$16)+($U$16*POWER((3-2*D4),$U$17))+$AA$6</f>
        <v>1.2782993197278913</v>
      </c>
      <c r="G4" s="14">
        <f>IF(B4&gt;$U$6,E4*$Q$13,$Q$15)</f>
        <v>253.00000000000003</v>
      </c>
      <c r="H4" s="15">
        <f>IF(B4&gt;$U$9,F4*$Q$13,$R$15)</f>
        <v>271.40000000000003</v>
      </c>
      <c r="N4" s="16"/>
      <c r="O4" s="17"/>
      <c r="P4" s="18" t="s">
        <v>15</v>
      </c>
      <c r="Q4" s="18"/>
      <c r="R4" s="17"/>
      <c r="S4" s="17"/>
      <c r="U4" s="6"/>
    </row>
    <row r="5" spans="2:27" ht="12.75">
      <c r="B5" s="1">
        <v>20</v>
      </c>
      <c r="C5" s="10">
        <f>B5/$U$7</f>
        <v>0.016666666666666666</v>
      </c>
      <c r="D5" s="11">
        <f>B5/$U$10</f>
        <v>0.017006802721088437</v>
      </c>
      <c r="E5" s="12">
        <f>(1-$U$16)+($U$16*POWER((3-2*C5),$U$17))</f>
        <v>1.1966666666666668</v>
      </c>
      <c r="F5" s="13">
        <f>(1-$U$16)+($U$16*POWER((3-2*D5),$U$17))+$AA$6</f>
        <v>1.2765986394557824</v>
      </c>
      <c r="G5" s="14">
        <f>IF(B5&gt;$U$6,E5*$Q$13,$Q$15)</f>
        <v>253.00000000000003</v>
      </c>
      <c r="H5" s="15">
        <f>IF(B5&gt;$U$9,F5*$Q$13,$R$15)</f>
        <v>271.40000000000003</v>
      </c>
      <c r="N5" s="16"/>
      <c r="O5" s="17"/>
      <c r="P5" s="19" t="s">
        <v>16</v>
      </c>
      <c r="Q5" s="20">
        <v>6</v>
      </c>
      <c r="R5" s="17"/>
      <c r="S5" s="17"/>
      <c r="T5" s="6" t="s">
        <v>17</v>
      </c>
      <c r="U5" s="6" t="s">
        <v>18</v>
      </c>
      <c r="V5" s="6" t="s">
        <v>19</v>
      </c>
      <c r="W5" s="6" t="s">
        <v>20</v>
      </c>
      <c r="X5" s="6" t="s">
        <v>21</v>
      </c>
      <c r="Y5" s="6"/>
      <c r="Z5" s="3" t="s">
        <v>22</v>
      </c>
      <c r="AA5" s="3"/>
    </row>
    <row r="6" spans="2:27" ht="12.75">
      <c r="B6" s="1">
        <v>30</v>
      </c>
      <c r="C6" s="10">
        <f>B6/$U$7</f>
        <v>0.025</v>
      </c>
      <c r="D6" s="11">
        <f>B6/$U$10</f>
        <v>0.025510204081632654</v>
      </c>
      <c r="E6" s="12">
        <f>(1-$U$16)+($U$16*POWER((3-2*C6),$U$17))</f>
        <v>1.195</v>
      </c>
      <c r="F6" s="13">
        <f>(1-$U$16)+($U$16*POWER((3-2*D6),$U$17))+$AA$6</f>
        <v>1.2748979591836735</v>
      </c>
      <c r="G6" s="14">
        <f>IF(B6&gt;$U$6,E6*$Q$13,$Q$15)</f>
        <v>253.00000000000003</v>
      </c>
      <c r="H6" s="15">
        <f>IF(B6&gt;$U$9,F6*$Q$13,$R$15)</f>
        <v>271.40000000000003</v>
      </c>
      <c r="N6" s="16"/>
      <c r="O6" s="17"/>
      <c r="P6" s="21" t="s">
        <v>23</v>
      </c>
      <c r="Q6" s="22" t="s">
        <v>9</v>
      </c>
      <c r="R6" s="17"/>
      <c r="S6" s="17"/>
      <c r="T6" s="23" t="s">
        <v>24</v>
      </c>
      <c r="U6" s="2">
        <f>ROUND(U7/2,0)</f>
        <v>600</v>
      </c>
      <c r="V6" s="1">
        <f>VLOOKUP($Q$5,Lookup!$B$6:$F$12,3)</f>
        <v>480</v>
      </c>
      <c r="W6" s="1">
        <f>VLOOKUP($Q$5,Lookup!$B$6:$F$12,5)</f>
        <v>120</v>
      </c>
      <c r="X6" s="24">
        <f>VLOOKUP($Q$6,Lookup!$B$18:$H$22,7,0)</f>
        <v>2</v>
      </c>
      <c r="Z6" s="23" t="s">
        <v>25</v>
      </c>
      <c r="AA6" s="25">
        <v>0.08</v>
      </c>
    </row>
    <row r="7" spans="2:27" ht="12.75">
      <c r="B7" s="6">
        <v>40</v>
      </c>
      <c r="C7" s="10">
        <f>B7/$U$7</f>
        <v>0.03333333333333333</v>
      </c>
      <c r="D7" s="11">
        <f>B7/$U$10</f>
        <v>0.034013605442176874</v>
      </c>
      <c r="E7" s="12">
        <f>(1-$U$16)+($U$16*POWER((3-2*C7),$U$17))</f>
        <v>1.1933333333333334</v>
      </c>
      <c r="F7" s="13">
        <f>(1-$U$16)+($U$16*POWER((3-2*D7),$U$17))+$AA$6</f>
        <v>1.2731972789115646</v>
      </c>
      <c r="G7" s="14">
        <f>IF(B7&gt;$U$6,E7*$Q$13,$Q$15)</f>
        <v>253.00000000000003</v>
      </c>
      <c r="H7" s="15">
        <f>IF(B7&gt;$U$9,F7*$Q$13,$R$15)</f>
        <v>271.40000000000003</v>
      </c>
      <c r="N7" s="16" t="s">
        <v>26</v>
      </c>
      <c r="O7" s="17"/>
      <c r="P7" s="26" t="s">
        <v>4</v>
      </c>
      <c r="Q7" s="27">
        <v>675</v>
      </c>
      <c r="R7" s="17"/>
      <c r="S7" s="17"/>
      <c r="T7" s="23" t="s">
        <v>27</v>
      </c>
      <c r="U7" s="2">
        <f>V7+W7*X7</f>
        <v>1200</v>
      </c>
      <c r="V7" s="1">
        <f>VLOOKUP($Q$5,Lookup!$B$6:$F$12,2)</f>
        <v>960</v>
      </c>
      <c r="W7" s="1">
        <f>VLOOKUP($Q$5,Lookup!$B$6:$F$12,5)</f>
        <v>120</v>
      </c>
      <c r="X7" s="24">
        <f>VLOOKUP($Q$6,Lookup!$B$18:$H$22,7,0)</f>
        <v>2</v>
      </c>
      <c r="Y7" s="28"/>
      <c r="Z7" s="23" t="s">
        <v>4</v>
      </c>
      <c r="AA7" s="25">
        <v>-0.02</v>
      </c>
    </row>
    <row r="8" spans="2:25" ht="12.75">
      <c r="B8" s="6">
        <v>50</v>
      </c>
      <c r="C8" s="10">
        <f>B8/$U$7</f>
        <v>0.041666666666666664</v>
      </c>
      <c r="D8" s="11">
        <f>B8/$U$10</f>
        <v>0.04251700680272109</v>
      </c>
      <c r="E8" s="12">
        <f>(1-$U$16)+($U$16*POWER((3-2*C8),$U$17))</f>
        <v>1.1916666666666667</v>
      </c>
      <c r="F8" s="13">
        <f>(1-$U$16)+($U$16*POWER((3-2*D8),$U$17))+$AA$6</f>
        <v>1.2714965986394557</v>
      </c>
      <c r="G8" s="14">
        <f>IF(B8&gt;$U$6,E8*$Q$13,$Q$15)</f>
        <v>253.00000000000003</v>
      </c>
      <c r="H8" s="15">
        <f>IF(B8&gt;$U$9,F8*$Q$13,$R$15)</f>
        <v>271.40000000000003</v>
      </c>
      <c r="I8" s="2">
        <v>221</v>
      </c>
      <c r="M8" s="2">
        <v>247</v>
      </c>
      <c r="N8" s="16" t="s">
        <v>26</v>
      </c>
      <c r="O8" s="17"/>
      <c r="P8" s="19" t="s">
        <v>28</v>
      </c>
      <c r="Q8" s="29">
        <f>(1-$U$16)+($U$16*POWER((3-2*(Q7/U7)),$U$17))</f>
        <v>1.0875</v>
      </c>
      <c r="R8" s="30">
        <f>(1-$U$16)+($U$16*POWER((3-2*(Q7/U10)),$U$17))+$AA$6</f>
        <v>1.1652040816326532</v>
      </c>
      <c r="S8" s="17"/>
      <c r="T8" s="23" t="s">
        <v>29</v>
      </c>
      <c r="U8" s="2">
        <f>ROUND(1.5*U7,0)</f>
        <v>1800</v>
      </c>
      <c r="V8" s="1">
        <f>VLOOKUP($Q$5,Lookup!$B$6:$F$12,4)</f>
        <v>1440</v>
      </c>
      <c r="W8" s="1">
        <f>VLOOKUP($Q$5,Lookup!$B$6:$F$12,5)</f>
        <v>120</v>
      </c>
      <c r="X8" s="24">
        <f>VLOOKUP($Q$6,Lookup!$B$18:$H$22,7,0)</f>
        <v>2</v>
      </c>
      <c r="Y8" s="28"/>
    </row>
    <row r="9" spans="2:25" ht="12.75">
      <c r="B9" s="6">
        <v>60</v>
      </c>
      <c r="C9" s="10">
        <f>B9/$U$7</f>
        <v>0.05</v>
      </c>
      <c r="D9" s="11">
        <f>B9/$U$10</f>
        <v>0.05102040816326531</v>
      </c>
      <c r="E9" s="12">
        <f>(1-$U$16)+($U$16*POWER((3-2*C9),$U$17))</f>
        <v>1.19</v>
      </c>
      <c r="F9" s="13">
        <f>(1-$U$16)+($U$16*POWER((3-2*D9),$U$17))+$AA$6</f>
        <v>1.269795918367347</v>
      </c>
      <c r="G9" s="14">
        <f>IF(B9&gt;$U$6,E9*$Q$13,$Q$15)</f>
        <v>253.00000000000003</v>
      </c>
      <c r="H9" s="15">
        <f>IF(B9&gt;$U$9,F9*$Q$13,$R$15)</f>
        <v>271.40000000000003</v>
      </c>
      <c r="I9" s="2">
        <v>217</v>
      </c>
      <c r="N9" s="16" t="s">
        <v>26</v>
      </c>
      <c r="O9" s="17"/>
      <c r="P9" s="21" t="s">
        <v>30</v>
      </c>
      <c r="Q9" s="31">
        <f>IF(Q7&gt;U6,Q8,U14)</f>
        <v>1.0875</v>
      </c>
      <c r="R9" s="32">
        <f>IF(Q7&gt;U9,R8,U14)</f>
        <v>1.1652040816326532</v>
      </c>
      <c r="S9" s="17"/>
      <c r="T9" s="23" t="s">
        <v>31</v>
      </c>
      <c r="U9" s="2">
        <f>ROUND($U$10/2,0)</f>
        <v>588</v>
      </c>
      <c r="V9"/>
      <c r="W9" s="33"/>
      <c r="X9" s="34"/>
      <c r="Y9" s="34"/>
    </row>
    <row r="10" spans="2:25" ht="12.75">
      <c r="B10" s="1">
        <v>70</v>
      </c>
      <c r="C10" s="10">
        <f>B10/$U$7</f>
        <v>0.058333333333333334</v>
      </c>
      <c r="D10" s="11">
        <f>B10/$U$10</f>
        <v>0.05952380952380952</v>
      </c>
      <c r="E10" s="12">
        <f>(1-$U$16)+($U$16*POWER((3-2*C10),$U$17))</f>
        <v>1.1883333333333335</v>
      </c>
      <c r="F10" s="13">
        <f>(1-$U$16)+($U$16*POWER((3-2*D10),$U$17))+$AA$6</f>
        <v>1.2680952380952382</v>
      </c>
      <c r="G10" s="14">
        <f>IF(B10&gt;$U$6,E10*$Q$13,$Q$15)</f>
        <v>253.00000000000003</v>
      </c>
      <c r="H10" s="15">
        <f>IF(B10&gt;$U$9,F10*$Q$13,$R$15)</f>
        <v>271.40000000000003</v>
      </c>
      <c r="N10" s="16"/>
      <c r="O10" s="17"/>
      <c r="P10" s="21" t="s">
        <v>32</v>
      </c>
      <c r="Q10" s="35">
        <f>Q9*Q13</f>
        <v>250.12499999999997</v>
      </c>
      <c r="R10" s="36">
        <f>R9*Q13</f>
        <v>267.9969387755102</v>
      </c>
      <c r="S10" s="17"/>
      <c r="T10" s="23" t="s">
        <v>33</v>
      </c>
      <c r="U10" s="2">
        <f>U7*(1+$AA$7)</f>
        <v>1176</v>
      </c>
      <c r="V10"/>
      <c r="W10" s="33"/>
      <c r="X10" s="34"/>
      <c r="Y10" s="34"/>
    </row>
    <row r="11" spans="2:25" ht="12.75">
      <c r="B11" s="1">
        <v>80</v>
      </c>
      <c r="C11" s="10">
        <f>B11/$U$7</f>
        <v>0.06666666666666667</v>
      </c>
      <c r="D11" s="11">
        <f>B11/$U$10</f>
        <v>0.06802721088435375</v>
      </c>
      <c r="E11" s="12">
        <f>(1-$U$16)+($U$16*POWER((3-2*C11),$U$17))</f>
        <v>1.1866666666666668</v>
      </c>
      <c r="F11" s="13">
        <f>(1-$U$16)+($U$16*POWER((3-2*D11),$U$17))+$AA$6</f>
        <v>1.2663945578231293</v>
      </c>
      <c r="G11" s="14">
        <f>IF(B11&gt;$U$6,E11*$Q$13,$Q$15)</f>
        <v>253.00000000000003</v>
      </c>
      <c r="H11" s="15">
        <f>IF(B11&gt;$U$9,F11*$Q$13,$R$15)</f>
        <v>271.40000000000003</v>
      </c>
      <c r="N11" s="16"/>
      <c r="O11" s="17"/>
      <c r="P11" s="37" t="s">
        <v>25</v>
      </c>
      <c r="Q11" s="38">
        <f>Q10/Q13</f>
        <v>1.0875</v>
      </c>
      <c r="R11" s="39">
        <f>R10/Q13</f>
        <v>1.1652040816326532</v>
      </c>
      <c r="S11" s="17"/>
      <c r="T11" s="23" t="s">
        <v>34</v>
      </c>
      <c r="U11" s="2">
        <f>ROUND(1.5*$U$10,0)</f>
        <v>1764</v>
      </c>
      <c r="V11"/>
      <c r="W11" s="33"/>
      <c r="X11" s="34"/>
      <c r="Y11" s="34"/>
    </row>
    <row r="12" spans="2:25" ht="12.75">
      <c r="B12" s="1">
        <v>90</v>
      </c>
      <c r="C12" s="10">
        <f>B12/$U$7</f>
        <v>0.075</v>
      </c>
      <c r="D12" s="11">
        <f>B12/$U$10</f>
        <v>0.07653061224489796</v>
      </c>
      <c r="E12" s="12">
        <f>(1-$U$16)+($U$16*POWER((3-2*C12),$U$17))</f>
        <v>1.185</v>
      </c>
      <c r="F12" s="13">
        <f>(1-$U$16)+($U$16*POWER((3-2*D12),$U$17))+$AA$6</f>
        <v>1.2646938775510206</v>
      </c>
      <c r="G12" s="14">
        <f>IF(B12&gt;$U$6,E12*$Q$13,$Q$15)</f>
        <v>253.00000000000003</v>
      </c>
      <c r="H12" s="15">
        <f>IF(B12&gt;$U$9,F12*$Q$13,$R$15)</f>
        <v>271.40000000000003</v>
      </c>
      <c r="N12" s="16"/>
      <c r="O12" s="17"/>
      <c r="P12"/>
      <c r="Q12"/>
      <c r="R12" s="17"/>
      <c r="S12" s="17"/>
      <c r="T12" s="23" t="s">
        <v>35</v>
      </c>
      <c r="U12" s="33">
        <f>V12+$AA$6</f>
        <v>0.98</v>
      </c>
      <c r="V12" s="33">
        <f>VLOOKUP($Q$6,Lookup!$B$18:$G$22,4,0)</f>
        <v>0.9</v>
      </c>
      <c r="W12" s="40"/>
      <c r="X12" s="41"/>
      <c r="Y12" s="41"/>
    </row>
    <row r="13" spans="2:30" ht="12.75">
      <c r="B13" s="1">
        <v>100</v>
      </c>
      <c r="C13" s="10">
        <f>B13/$U$7</f>
        <v>0.08333333333333333</v>
      </c>
      <c r="D13" s="11">
        <f>B13/$U$10</f>
        <v>0.08503401360544217</v>
      </c>
      <c r="E13" s="12">
        <f>(1-$U$16)+($U$16*POWER((3-2*C13),$U$17))</f>
        <v>1.1833333333333333</v>
      </c>
      <c r="F13" s="13">
        <f>(1-$U$16)+($U$16*POWER((3-2*D13),$U$17))+$AA$6</f>
        <v>1.2629931972789117</v>
      </c>
      <c r="G13" s="14">
        <f>IF(B13&gt;$U$6,E13*$Q$13,$Q$15)</f>
        <v>253.00000000000003</v>
      </c>
      <c r="H13" s="15">
        <f>IF(B13&gt;$U$9,F13*$Q$13,$R$15)</f>
        <v>271.40000000000003</v>
      </c>
      <c r="N13"/>
      <c r="O13" s="17"/>
      <c r="P13" s="42" t="s">
        <v>36</v>
      </c>
      <c r="Q13" s="43">
        <v>230</v>
      </c>
      <c r="R13" s="17"/>
      <c r="S13" s="17"/>
      <c r="T13" s="23" t="s">
        <v>37</v>
      </c>
      <c r="U13" s="33">
        <f>V13+$AA$6</f>
        <v>1.08</v>
      </c>
      <c r="V13" s="33">
        <f>VLOOKUP($Q$6,Lookup!$B$18:$G$22,2,0)</f>
        <v>1</v>
      </c>
      <c r="W13" s="44"/>
      <c r="X13" s="45"/>
      <c r="Y13" s="45"/>
      <c r="Z13"/>
      <c r="AA13"/>
      <c r="AB13"/>
      <c r="AC13"/>
      <c r="AD13"/>
    </row>
    <row r="14" spans="2:30" ht="12.75">
      <c r="B14" s="1">
        <v>110</v>
      </c>
      <c r="C14" s="10">
        <f>B14/$U$7</f>
        <v>0.09166666666666666</v>
      </c>
      <c r="D14" s="11">
        <f>B14/$U$10</f>
        <v>0.0935374149659864</v>
      </c>
      <c r="E14" s="12">
        <f>(1-$U$16)+($U$16*POWER((3-2*C14),$U$17))</f>
        <v>1.1816666666666666</v>
      </c>
      <c r="F14" s="13">
        <f>(1-$U$16)+($U$16*POWER((3-2*D14),$U$17))+$AA$6</f>
        <v>1.2612925170068028</v>
      </c>
      <c r="G14" s="14">
        <f>IF(B14&gt;$U$6,E14*$Q$13,$Q$15)</f>
        <v>253.00000000000003</v>
      </c>
      <c r="H14" s="15">
        <f>IF(B14&gt;$U$9,F14*$Q$13,$R$15)</f>
        <v>271.40000000000003</v>
      </c>
      <c r="I14" s="46"/>
      <c r="J14" s="8"/>
      <c r="K14" s="8"/>
      <c r="L14" s="8"/>
      <c r="M14" s="8"/>
      <c r="N14" s="16"/>
      <c r="O14" s="17"/>
      <c r="P14" s="47" t="s">
        <v>38</v>
      </c>
      <c r="Q14" s="12">
        <f>(1-$U$16)+($U$16*POWER((3-2*(U6/U7)),$U$17))</f>
        <v>1.1</v>
      </c>
      <c r="R14" s="13">
        <f>Q14+$AA$6</f>
        <v>1.1800000000000002</v>
      </c>
      <c r="S14" s="17"/>
      <c r="T14" s="23" t="s">
        <v>39</v>
      </c>
      <c r="U14" s="33">
        <f>V14+$AA$6</f>
        <v>1.1800000000000002</v>
      </c>
      <c r="V14" s="33">
        <f>VLOOKUP($Q$6,Lookup!$B$18:$G$22,3,0)</f>
        <v>1.1</v>
      </c>
      <c r="W14"/>
      <c r="X14"/>
      <c r="Y14"/>
      <c r="Z14"/>
      <c r="AA14"/>
      <c r="AB14"/>
      <c r="AC14"/>
      <c r="AD14"/>
    </row>
    <row r="15" spans="2:30" ht="12.75">
      <c r="B15" s="1">
        <v>120</v>
      </c>
      <c r="C15" s="10">
        <f>B15/$U$7</f>
        <v>0.1</v>
      </c>
      <c r="D15" s="11">
        <f>B15/$U$10</f>
        <v>0.10204081632653061</v>
      </c>
      <c r="E15" s="12">
        <f>(1-$U$16)+($U$16*POWER((3-2*C15),$U$17))</f>
        <v>1.18</v>
      </c>
      <c r="F15" s="13">
        <f>(1-$U$16)+($U$16*POWER((3-2*D15),$U$17))+$AA$6</f>
        <v>1.2595918367346939</v>
      </c>
      <c r="G15" s="14">
        <f>IF(B15&gt;$U$6,E15*$Q$13,$Q$15)</f>
        <v>253.00000000000003</v>
      </c>
      <c r="H15" s="15">
        <f>IF(B15&gt;$U$9,F15*$Q$13,$R$15)</f>
        <v>271.40000000000003</v>
      </c>
      <c r="I15" s="46"/>
      <c r="N15" s="16"/>
      <c r="O15" s="17"/>
      <c r="P15" s="47" t="s">
        <v>40</v>
      </c>
      <c r="Q15" s="48">
        <f>Q13*Q14</f>
        <v>253.00000000000003</v>
      </c>
      <c r="R15" s="49">
        <f>Q13*R14</f>
        <v>271.40000000000003</v>
      </c>
      <c r="S15" s="17"/>
      <c r="T15"/>
      <c r="U15"/>
      <c r="V15"/>
      <c r="W15"/>
      <c r="X15"/>
      <c r="Y15"/>
      <c r="Z15"/>
      <c r="AA15"/>
      <c r="AB15"/>
      <c r="AC15"/>
      <c r="AD15"/>
    </row>
    <row r="16" spans="2:31" ht="12.75">
      <c r="B16" s="1">
        <v>130</v>
      </c>
      <c r="C16" s="10">
        <f>B16/$U$7</f>
        <v>0.10833333333333334</v>
      </c>
      <c r="D16" s="11">
        <f>B16/$U$10</f>
        <v>0.11054421768707483</v>
      </c>
      <c r="E16" s="12">
        <f>(1-$U$16)+($U$16*POWER((3-2*C16),$U$17))</f>
        <v>1.1783333333333332</v>
      </c>
      <c r="F16" s="13">
        <f>(1-$U$16)+($U$16*POWER((3-2*D16),$U$17))+$AA$6</f>
        <v>1.2578911564625852</v>
      </c>
      <c r="G16" s="14">
        <f>IF(B16&gt;$U$6,E16*$Q$13,$Q$15)</f>
        <v>253.00000000000003</v>
      </c>
      <c r="H16" s="15">
        <f>IF(B16&gt;$U$9,F16*$Q$13,$R$15)</f>
        <v>271.40000000000003</v>
      </c>
      <c r="I16" s="46"/>
      <c r="N16" s="16"/>
      <c r="O16" s="17"/>
      <c r="P16" s="50"/>
      <c r="Q16"/>
      <c r="R16" s="17"/>
      <c r="S16" s="17"/>
      <c r="T16" s="23" t="s">
        <v>41</v>
      </c>
      <c r="U16" s="40">
        <f>V16</f>
        <v>0.1</v>
      </c>
      <c r="V16" s="40">
        <f>VLOOKUP($Q$6,Lookup!$B$18:$G$22,5,0)</f>
        <v>0.1</v>
      </c>
      <c r="Z16" s="51"/>
      <c r="AA16" s="51"/>
      <c r="AB16" s="51"/>
      <c r="AC16" s="51"/>
      <c r="AD16" s="51"/>
      <c r="AE16"/>
    </row>
    <row r="17" spans="2:31" ht="12.75">
      <c r="B17" s="1">
        <v>140</v>
      </c>
      <c r="C17" s="10">
        <f>B17/$U$7</f>
        <v>0.11666666666666667</v>
      </c>
      <c r="D17" s="11">
        <f>B17/$U$10</f>
        <v>0.11904761904761904</v>
      </c>
      <c r="E17" s="12">
        <f>(1-$U$16)+($U$16*POWER((3-2*C17),$U$17))</f>
        <v>1.1766666666666667</v>
      </c>
      <c r="F17" s="13">
        <f>(1-$U$16)+($U$16*POWER((3-2*D17),$U$17))+$AA$6</f>
        <v>1.2561904761904763</v>
      </c>
      <c r="G17" s="14">
        <f>IF(B17&gt;$U$6,E17*$Q$13,$Q$15)</f>
        <v>253.00000000000003</v>
      </c>
      <c r="H17" s="15">
        <f>IF(B17&gt;$U$9,F17*$Q$13,$R$15)</f>
        <v>271.40000000000003</v>
      </c>
      <c r="N17" s="16"/>
      <c r="O17" s="17"/>
      <c r="P17" s="50"/>
      <c r="Q17"/>
      <c r="R17" s="17"/>
      <c r="S17" s="17"/>
      <c r="T17" s="23" t="s">
        <v>42</v>
      </c>
      <c r="U17" s="44">
        <f>V17</f>
        <v>1</v>
      </c>
      <c r="V17" s="44">
        <f>VLOOKUP($Q$6,Lookup!$B$18:$G$22,6,0)</f>
        <v>1</v>
      </c>
      <c r="Z17" s="51"/>
      <c r="AA17" s="51"/>
      <c r="AB17" s="51"/>
      <c r="AC17" s="51"/>
      <c r="AD17" s="51"/>
      <c r="AE17" s="52"/>
    </row>
    <row r="18" spans="2:31" ht="12.75">
      <c r="B18" s="1">
        <v>150</v>
      </c>
      <c r="C18" s="10">
        <f>B18/$U$7</f>
        <v>0.125</v>
      </c>
      <c r="D18" s="11">
        <f>B18/$U$10</f>
        <v>0.12755102040816327</v>
      </c>
      <c r="E18" s="12">
        <f>(1-$U$16)+($U$16*POWER((3-2*C18),$U$17))</f>
        <v>1.175</v>
      </c>
      <c r="F18" s="13">
        <f>(1-$U$16)+($U$16*POWER((3-2*D18),$U$17))+$AA$6</f>
        <v>1.2544897959183674</v>
      </c>
      <c r="G18" s="14">
        <f>IF(B18&gt;$U$6,E18*$Q$13,$Q$15)</f>
        <v>253.00000000000003</v>
      </c>
      <c r="H18" s="15">
        <f>IF(B18&gt;$U$9,F18*$Q$13,$R$15)</f>
        <v>271.40000000000003</v>
      </c>
      <c r="I18" s="8"/>
      <c r="J18" s="8"/>
      <c r="K18" s="8"/>
      <c r="L18" s="8"/>
      <c r="M18" s="8"/>
      <c r="N18" s="53"/>
      <c r="O18" s="17"/>
      <c r="P18" s="17"/>
      <c r="Q18" s="17"/>
      <c r="R18" s="17"/>
      <c r="S18" s="17"/>
      <c r="T18" s="23"/>
      <c r="U18" s="54"/>
      <c r="Z18" s="51"/>
      <c r="AA18" s="51"/>
      <c r="AB18" s="51"/>
      <c r="AC18" s="51"/>
      <c r="AD18" s="51"/>
      <c r="AE18" s="52"/>
    </row>
    <row r="19" spans="2:21" ht="12.75">
      <c r="B19" s="1">
        <v>160</v>
      </c>
      <c r="C19" s="10">
        <f>B19/$U$7</f>
        <v>0.13333333333333333</v>
      </c>
      <c r="D19" s="11">
        <f>B19/$U$10</f>
        <v>0.1360544217687075</v>
      </c>
      <c r="E19" s="12">
        <f>(1-$U$16)+($U$16*POWER((3-2*C19),$U$17))</f>
        <v>1.1733333333333333</v>
      </c>
      <c r="F19" s="13">
        <f>(1-$U$16)+($U$16*POWER((3-2*D19),$U$17))+$AA$6</f>
        <v>1.2527891156462587</v>
      </c>
      <c r="G19" s="14">
        <f>IF(B19&gt;$U$6,E19*$Q$13,$Q$15)</f>
        <v>253.00000000000003</v>
      </c>
      <c r="H19" s="15">
        <f>IF(B19&gt;$U$9,F19*$Q$13,$R$15)</f>
        <v>271.40000000000003</v>
      </c>
      <c r="N19" s="16"/>
      <c r="O19" s="17"/>
      <c r="P19" s="17"/>
      <c r="Q19" s="17"/>
      <c r="R19" s="17"/>
      <c r="S19" s="17"/>
      <c r="T19"/>
      <c r="U19"/>
    </row>
    <row r="20" spans="2:19" ht="12.75">
      <c r="B20" s="1">
        <v>170</v>
      </c>
      <c r="C20" s="10">
        <f>B20/$U$7</f>
        <v>0.14166666666666666</v>
      </c>
      <c r="D20" s="11">
        <f>B20/$U$10</f>
        <v>0.1445578231292517</v>
      </c>
      <c r="E20" s="12">
        <f>(1-$U$16)+($U$16*POWER((3-2*C20),$U$17))</f>
        <v>1.1716666666666666</v>
      </c>
      <c r="F20" s="13">
        <f>(1-$U$16)+($U$16*POWER((3-2*D20),$U$17))+$AA$6</f>
        <v>1.2510884353741498</v>
      </c>
      <c r="G20" s="14">
        <f>IF(B20&gt;$U$6,E20*$Q$13,$Q$15)</f>
        <v>253.00000000000003</v>
      </c>
      <c r="H20" s="15">
        <f>IF(B20&gt;$U$9,F20*$Q$13,$R$15)</f>
        <v>271.40000000000003</v>
      </c>
      <c r="N20"/>
      <c r="O20" s="17"/>
      <c r="P20" s="17"/>
      <c r="Q20" s="17"/>
      <c r="R20" s="17"/>
      <c r="S20" s="17"/>
    </row>
    <row r="21" spans="2:19" ht="12.75">
      <c r="B21" s="1">
        <v>180</v>
      </c>
      <c r="C21" s="10">
        <f>B21/$U$7</f>
        <v>0.15</v>
      </c>
      <c r="D21" s="11">
        <f>B21/$U$10</f>
        <v>0.15306122448979592</v>
      </c>
      <c r="E21" s="12">
        <f>(1-$U$16)+($U$16*POWER((3-2*C21),$U$17))</f>
        <v>1.17</v>
      </c>
      <c r="F21" s="13">
        <f>(1-$U$16)+($U$16*POWER((3-2*D21),$U$17))+$AA$6</f>
        <v>1.249387755102041</v>
      </c>
      <c r="G21" s="14">
        <f>IF(B21&gt;$U$6,E21*$Q$13,$Q$15)</f>
        <v>253.00000000000003</v>
      </c>
      <c r="H21" s="15">
        <f>IF(B21&gt;$U$9,F21*$Q$13,$R$15)</f>
        <v>271.40000000000003</v>
      </c>
      <c r="N21" s="16"/>
      <c r="O21" s="17"/>
      <c r="P21" s="17"/>
      <c r="Q21" s="17"/>
      <c r="R21" s="17"/>
      <c r="S21" s="17"/>
    </row>
    <row r="22" spans="2:19" ht="12.75">
      <c r="B22" s="1">
        <v>190</v>
      </c>
      <c r="C22" s="10">
        <f>B22/$U$7</f>
        <v>0.15833333333333333</v>
      </c>
      <c r="D22" s="11">
        <f>B22/$U$10</f>
        <v>0.16156462585034015</v>
      </c>
      <c r="E22" s="12">
        <f>(1-$U$16)+($U$16*POWER((3-2*C22),$U$17))</f>
        <v>1.1683333333333334</v>
      </c>
      <c r="F22" s="13">
        <f>(1-$U$16)+($U$16*POWER((3-2*D22),$U$17))+$AA$6</f>
        <v>1.247687074829932</v>
      </c>
      <c r="G22" s="14">
        <f>IF(B22&gt;$U$6,E22*$Q$13,$Q$15)</f>
        <v>253.00000000000003</v>
      </c>
      <c r="H22" s="15">
        <f>IF(B22&gt;$U$9,F22*$Q$13,$R$15)</f>
        <v>271.40000000000003</v>
      </c>
      <c r="N22" s="16"/>
      <c r="O22" s="17"/>
      <c r="P22" s="17"/>
      <c r="Q22" s="17"/>
      <c r="R22" s="17"/>
      <c r="S22" s="17"/>
    </row>
    <row r="23" spans="2:19" ht="12.75">
      <c r="B23" s="1">
        <v>200</v>
      </c>
      <c r="C23" s="10">
        <f>B23/$U$7</f>
        <v>0.16666666666666666</v>
      </c>
      <c r="D23" s="11">
        <f>B23/$U$10</f>
        <v>0.17006802721088435</v>
      </c>
      <c r="E23" s="12">
        <f>(1-$U$16)+($U$16*POWER((3-2*C23),$U$17))</f>
        <v>1.1666666666666667</v>
      </c>
      <c r="F23" s="13">
        <f>(1-$U$16)+($U$16*POWER((3-2*D23),$U$17))+$AA$6</f>
        <v>1.2459863945578231</v>
      </c>
      <c r="G23" s="14">
        <f>IF(B23&gt;$U$6,E23*$Q$13,$Q$15)</f>
        <v>253.00000000000003</v>
      </c>
      <c r="H23" s="15">
        <f>IF(B23&gt;$U$9,F23*$Q$13,$R$15)</f>
        <v>271.40000000000003</v>
      </c>
      <c r="N23" s="16"/>
      <c r="O23" s="17"/>
      <c r="P23" s="17"/>
      <c r="Q23" s="17"/>
      <c r="R23" s="17"/>
      <c r="S23" s="17"/>
    </row>
    <row r="24" spans="2:19" ht="12.75">
      <c r="B24" s="1">
        <v>210</v>
      </c>
      <c r="C24" s="10">
        <f>B24/$U$7</f>
        <v>0.175</v>
      </c>
      <c r="D24" s="11">
        <f>B24/$U$10</f>
        <v>0.17857142857142858</v>
      </c>
      <c r="E24" s="12">
        <f>(1-$U$16)+($U$16*POWER((3-2*C24),$U$17))</f>
        <v>1.165</v>
      </c>
      <c r="F24" s="13">
        <f>(1-$U$16)+($U$16*POWER((3-2*D24),$U$17))+$AA$6</f>
        <v>1.2442857142857144</v>
      </c>
      <c r="G24" s="14">
        <f>IF(B24&gt;$U$6,E24*$Q$13,$Q$15)</f>
        <v>253.00000000000003</v>
      </c>
      <c r="H24" s="15">
        <f>IF(B24&gt;$U$9,F24*$Q$13,$R$15)</f>
        <v>271.40000000000003</v>
      </c>
      <c r="N24" s="16"/>
      <c r="O24" s="17"/>
      <c r="P24" s="17"/>
      <c r="Q24" s="17"/>
      <c r="R24" s="17"/>
      <c r="S24" s="17"/>
    </row>
    <row r="25" spans="2:19" ht="12.75">
      <c r="B25" s="1">
        <v>220</v>
      </c>
      <c r="C25" s="10">
        <f>B25/$U$7</f>
        <v>0.18333333333333332</v>
      </c>
      <c r="D25" s="11">
        <f>B25/$U$10</f>
        <v>0.1870748299319728</v>
      </c>
      <c r="E25" s="12">
        <f>(1-$U$16)+($U$16*POWER((3-2*C25),$U$17))</f>
        <v>1.1633333333333333</v>
      </c>
      <c r="F25" s="13">
        <f>(1-$U$16)+($U$16*POWER((3-2*D25),$U$17))+$AA$6</f>
        <v>1.2425850340136055</v>
      </c>
      <c r="G25" s="14">
        <f>IF(B25&gt;$U$6,E25*$Q$13,$Q$15)</f>
        <v>253.00000000000003</v>
      </c>
      <c r="H25" s="15">
        <f>IF(B25&gt;$U$9,F25*$Q$13,$R$15)</f>
        <v>271.40000000000003</v>
      </c>
      <c r="N25" s="16"/>
      <c r="O25" s="17"/>
      <c r="P25" s="17"/>
      <c r="Q25" s="17"/>
      <c r="R25" s="17"/>
      <c r="S25" s="17"/>
    </row>
    <row r="26" spans="2:19" ht="12.75">
      <c r="B26" s="1">
        <v>230</v>
      </c>
      <c r="C26" s="10">
        <f>B26/$U$7</f>
        <v>0.19166666666666668</v>
      </c>
      <c r="D26" s="11">
        <f>B26/$U$10</f>
        <v>0.195578231292517</v>
      </c>
      <c r="E26" s="12">
        <f>(1-$U$16)+($U$16*POWER((3-2*C26),$U$17))</f>
        <v>1.1616666666666666</v>
      </c>
      <c r="F26" s="13">
        <f>(1-$U$16)+($U$16*POWER((3-2*D26),$U$17))+$AA$6</f>
        <v>1.2408843537414966</v>
      </c>
      <c r="G26" s="14">
        <f>IF(B26&gt;$U$6,E26*$Q$13,$Q$15)</f>
        <v>253.00000000000003</v>
      </c>
      <c r="H26" s="15">
        <f>IF(B26&gt;$U$9,F26*$Q$13,$R$15)</f>
        <v>271.40000000000003</v>
      </c>
      <c r="N26"/>
      <c r="O26" s="17"/>
      <c r="P26" s="17"/>
      <c r="Q26" s="17"/>
      <c r="R26" s="17"/>
      <c r="S26" s="17"/>
    </row>
    <row r="27" spans="2:19" ht="12.75">
      <c r="B27" s="1">
        <v>240</v>
      </c>
      <c r="C27" s="10">
        <f>B27/$U$7</f>
        <v>0.2</v>
      </c>
      <c r="D27" s="11">
        <f>B27/$U$10</f>
        <v>0.20408163265306123</v>
      </c>
      <c r="E27" s="12">
        <f>(1-$U$16)+($U$16*POWER((3-2*C27),$U$17))</f>
        <v>1.1600000000000001</v>
      </c>
      <c r="F27" s="13">
        <f>(1-$U$16)+($U$16*POWER((3-2*D27),$U$17))+$AA$6</f>
        <v>1.239183673469388</v>
      </c>
      <c r="G27" s="14">
        <f>IF(B27&gt;$U$6,E27*$Q$13,$Q$15)</f>
        <v>253.00000000000003</v>
      </c>
      <c r="H27" s="15">
        <f>IF(B27&gt;$U$9,F27*$Q$13,$R$15)</f>
        <v>271.40000000000003</v>
      </c>
      <c r="N27" s="16"/>
      <c r="O27" s="17"/>
      <c r="P27" s="17"/>
      <c r="Q27" s="17"/>
      <c r="R27" s="17"/>
      <c r="S27" s="17"/>
    </row>
    <row r="28" spans="2:19" ht="12.75">
      <c r="B28" s="1">
        <v>250</v>
      </c>
      <c r="C28" s="10">
        <f>B28/$U$7</f>
        <v>0.20833333333333334</v>
      </c>
      <c r="D28" s="11">
        <f>B28/$U$10</f>
        <v>0.21258503401360543</v>
      </c>
      <c r="E28" s="12">
        <f>(1-$U$16)+($U$16*POWER((3-2*C28),$U$17))</f>
        <v>1.1583333333333334</v>
      </c>
      <c r="F28" s="13">
        <f>(1-$U$16)+($U$16*POWER((3-2*D28),$U$17))+$AA$6</f>
        <v>1.237482993197279</v>
      </c>
      <c r="G28" s="14">
        <f>IF(B28&gt;$U$6,E28*$Q$13,$Q$15)</f>
        <v>253.00000000000003</v>
      </c>
      <c r="H28" s="15">
        <f>IF(B28&gt;$U$9,F28*$Q$13,$R$15)</f>
        <v>271.40000000000003</v>
      </c>
      <c r="N28" s="16"/>
      <c r="O28" s="17"/>
      <c r="P28" s="17"/>
      <c r="Q28" s="17"/>
      <c r="R28" s="17"/>
      <c r="S28" s="17"/>
    </row>
    <row r="29" spans="2:19" ht="12.75">
      <c r="B29" s="1">
        <v>260</v>
      </c>
      <c r="C29" s="10">
        <f>B29/$U$7</f>
        <v>0.21666666666666667</v>
      </c>
      <c r="D29" s="11">
        <f>B29/$U$10</f>
        <v>0.22108843537414966</v>
      </c>
      <c r="E29" s="12">
        <f>(1-$U$16)+($U$16*POWER((3-2*C29),$U$17))</f>
        <v>1.1566666666666667</v>
      </c>
      <c r="F29" s="13">
        <f>(1-$U$16)+($U$16*POWER((3-2*D29),$U$17))+$AA$6</f>
        <v>1.2357823129251702</v>
      </c>
      <c r="G29" s="14">
        <f>IF(B29&gt;$U$6,E29*$Q$13,$Q$15)</f>
        <v>253.00000000000003</v>
      </c>
      <c r="H29" s="15">
        <f>IF(B29&gt;$U$9,F29*$Q$13,$R$15)</f>
        <v>271.40000000000003</v>
      </c>
      <c r="N29"/>
      <c r="O29" s="17"/>
      <c r="P29" s="17"/>
      <c r="Q29" s="17"/>
      <c r="R29" s="17"/>
      <c r="S29" s="17"/>
    </row>
    <row r="30" spans="2:19" ht="12.75">
      <c r="B30" s="1">
        <v>270</v>
      </c>
      <c r="C30" s="10">
        <f>B30/$U$7</f>
        <v>0.225</v>
      </c>
      <c r="D30" s="11">
        <f>B30/$U$10</f>
        <v>0.22959183673469388</v>
      </c>
      <c r="E30" s="12">
        <f>(1-$U$16)+($U$16*POWER((3-2*C30),$U$17))</f>
        <v>1.155</v>
      </c>
      <c r="F30" s="13">
        <f>(1-$U$16)+($U$16*POWER((3-2*D30),$U$17))+$AA$6</f>
        <v>1.2340816326530613</v>
      </c>
      <c r="G30" s="14">
        <f>IF(B30&gt;$U$6,E30*$Q$13,$Q$15)</f>
        <v>253.00000000000003</v>
      </c>
      <c r="H30" s="15">
        <f>IF(B30&gt;$U$9,F30*$Q$13,$R$15)</f>
        <v>271.40000000000003</v>
      </c>
      <c r="N30" s="16"/>
      <c r="O30" s="17"/>
      <c r="P30" s="17"/>
      <c r="Q30" s="17"/>
      <c r="R30" s="17"/>
      <c r="S30" s="17"/>
    </row>
    <row r="31" spans="2:19" ht="12.75">
      <c r="B31" s="1">
        <v>280</v>
      </c>
      <c r="C31" s="10">
        <f>B31/$U$7</f>
        <v>0.23333333333333334</v>
      </c>
      <c r="D31" s="11">
        <f>B31/$U$10</f>
        <v>0.23809523809523808</v>
      </c>
      <c r="E31" s="12">
        <f>(1-$U$16)+($U$16*POWER((3-2*C31),$U$17))</f>
        <v>1.1533333333333333</v>
      </c>
      <c r="F31" s="13">
        <f>(1-$U$16)+($U$16*POWER((3-2*D31),$U$17))+$AA$6</f>
        <v>1.2323809523809524</v>
      </c>
      <c r="G31" s="14">
        <f>IF(B31&gt;$U$6,E31*$Q$13,$Q$15)</f>
        <v>253.00000000000003</v>
      </c>
      <c r="H31" s="15">
        <f>IF(B31&gt;$U$9,F31*$Q$13,$R$15)</f>
        <v>271.40000000000003</v>
      </c>
      <c r="N31" s="16"/>
      <c r="O31" s="17"/>
      <c r="P31" s="17"/>
      <c r="Q31" s="17"/>
      <c r="R31" s="17"/>
      <c r="S31" s="17"/>
    </row>
    <row r="32" spans="2:19" ht="12.75">
      <c r="B32" s="1">
        <v>290</v>
      </c>
      <c r="C32" s="10">
        <f>B32/$U$7</f>
        <v>0.24166666666666667</v>
      </c>
      <c r="D32" s="11">
        <f>B32/$U$10</f>
        <v>0.2465986394557823</v>
      </c>
      <c r="E32" s="12">
        <f>(1-$U$16)+($U$16*POWER((3-2*C32),$U$17))</f>
        <v>1.1516666666666666</v>
      </c>
      <c r="F32" s="13">
        <f>(1-$U$16)+($U$16*POWER((3-2*D32),$U$17))+$AA$6</f>
        <v>1.2306802721088437</v>
      </c>
      <c r="G32" s="14">
        <f>IF(B32&gt;$U$6,E32*$Q$13,$Q$15)</f>
        <v>253.00000000000003</v>
      </c>
      <c r="H32" s="15">
        <f>IF(B32&gt;$U$9,F32*$Q$13,$R$15)</f>
        <v>271.40000000000003</v>
      </c>
      <c r="N32" s="16"/>
      <c r="O32" s="17"/>
      <c r="P32" s="17"/>
      <c r="Q32" s="17"/>
      <c r="R32" s="17"/>
      <c r="S32" s="17"/>
    </row>
    <row r="33" spans="2:19" ht="12.75">
      <c r="B33" s="1">
        <v>300</v>
      </c>
      <c r="C33" s="10">
        <f>B33/$U$7</f>
        <v>0.25</v>
      </c>
      <c r="D33" s="11">
        <f>B33/$U$10</f>
        <v>0.25510204081632654</v>
      </c>
      <c r="E33" s="12">
        <f>(1-$U$16)+($U$16*POWER((3-2*C33),$U$17))</f>
        <v>1.15</v>
      </c>
      <c r="F33" s="13">
        <f>(1-$U$16)+($U$16*POWER((3-2*D33),$U$17))+$AA$6</f>
        <v>1.2289795918367348</v>
      </c>
      <c r="G33" s="14">
        <f>IF(B33&gt;$U$6,E33*$Q$13,$Q$15)</f>
        <v>253.00000000000003</v>
      </c>
      <c r="H33" s="15">
        <f>IF(B33&gt;$U$9,F33*$Q$13,$R$15)</f>
        <v>271.40000000000003</v>
      </c>
      <c r="N33" s="16"/>
      <c r="O33" s="17"/>
      <c r="P33" s="17"/>
      <c r="Q33" s="17"/>
      <c r="R33" s="17"/>
      <c r="S33" s="17"/>
    </row>
    <row r="34" spans="2:19" ht="12.75">
      <c r="B34" s="1">
        <v>310</v>
      </c>
      <c r="C34" s="10">
        <f>B34/$U$7</f>
        <v>0.25833333333333336</v>
      </c>
      <c r="D34" s="11">
        <f>B34/$U$10</f>
        <v>0.26360544217687076</v>
      </c>
      <c r="E34" s="12">
        <f>(1-$U$16)+($U$16*POWER((3-2*C34),$U$17))</f>
        <v>1.1483333333333334</v>
      </c>
      <c r="F34" s="13">
        <f>(1-$U$16)+($U$16*POWER((3-2*D34),$U$17))+$AA$6</f>
        <v>1.2272789115646259</v>
      </c>
      <c r="G34" s="14">
        <f>IF(B34&gt;$U$6,E34*$Q$13,$Q$15)</f>
        <v>253.00000000000003</v>
      </c>
      <c r="H34" s="15">
        <f>IF(B34&gt;$U$9,F34*$Q$13,$R$15)</f>
        <v>271.40000000000003</v>
      </c>
      <c r="N34" s="16"/>
      <c r="O34" s="17"/>
      <c r="P34" s="17"/>
      <c r="Q34" s="17"/>
      <c r="R34" s="17"/>
      <c r="S34" s="17"/>
    </row>
    <row r="35" spans="2:19" ht="12.75">
      <c r="B35" s="1">
        <v>320</v>
      </c>
      <c r="C35" s="10">
        <f>B35/$U$7</f>
        <v>0.26666666666666666</v>
      </c>
      <c r="D35" s="11">
        <f>B35/$U$10</f>
        <v>0.272108843537415</v>
      </c>
      <c r="E35" s="12">
        <f>(1-$U$16)+($U$16*POWER((3-2*C35),$U$17))</f>
        <v>1.1466666666666667</v>
      </c>
      <c r="F35" s="13">
        <f>(1-$U$16)+($U$16*POWER((3-2*D35),$U$17))+$AA$6</f>
        <v>1.2255782312925172</v>
      </c>
      <c r="G35" s="14">
        <f>IF(B35&gt;$U$6,E35*$Q$13,$Q$15)</f>
        <v>253.00000000000003</v>
      </c>
      <c r="H35" s="15">
        <f>IF(B35&gt;$U$9,F35*$Q$13,$R$15)</f>
        <v>271.40000000000003</v>
      </c>
      <c r="N35" s="16"/>
      <c r="O35" s="17"/>
      <c r="P35" s="17"/>
      <c r="Q35" s="17"/>
      <c r="R35" s="17"/>
      <c r="S35" s="17"/>
    </row>
    <row r="36" spans="2:19" ht="12.75">
      <c r="B36" s="1">
        <v>330</v>
      </c>
      <c r="C36" s="10">
        <f>B36/$U$7</f>
        <v>0.275</v>
      </c>
      <c r="D36" s="11">
        <f>B36/$U$10</f>
        <v>0.28061224489795916</v>
      </c>
      <c r="E36" s="12">
        <f>(1-$U$16)+($U$16*POWER((3-2*C36),$U$17))</f>
        <v>1.145</v>
      </c>
      <c r="F36" s="13">
        <f>(1-$U$16)+($U$16*POWER((3-2*D36),$U$17))+$AA$6</f>
        <v>1.2238775510204083</v>
      </c>
      <c r="G36" s="14">
        <f>IF(B36&gt;$U$6,E36*$Q$13,$Q$15)</f>
        <v>253.00000000000003</v>
      </c>
      <c r="H36" s="15">
        <f>IF(B36&gt;$U$9,F36*$Q$13,$R$15)</f>
        <v>271.40000000000003</v>
      </c>
      <c r="N36" s="16"/>
      <c r="O36" s="17"/>
      <c r="P36" s="17"/>
      <c r="Q36" s="17"/>
      <c r="R36" s="17"/>
      <c r="S36" s="17"/>
    </row>
    <row r="37" spans="2:19" ht="12.75">
      <c r="B37" s="1">
        <v>340</v>
      </c>
      <c r="C37" s="10">
        <f>B37/$U$7</f>
        <v>0.2833333333333333</v>
      </c>
      <c r="D37" s="11">
        <f>B37/$U$10</f>
        <v>0.2891156462585034</v>
      </c>
      <c r="E37" s="12">
        <f>(1-$U$16)+($U$16*POWER((3-2*C37),$U$17))</f>
        <v>1.1433333333333333</v>
      </c>
      <c r="F37" s="13">
        <f>(1-$U$16)+($U$16*POWER((3-2*D37),$U$17))+$AA$6</f>
        <v>1.2221768707482994</v>
      </c>
      <c r="G37" s="14">
        <f>IF(B37&gt;$U$6,E37*$Q$13,$Q$15)</f>
        <v>253.00000000000003</v>
      </c>
      <c r="H37" s="15">
        <f>IF(B37&gt;$U$9,F37*$Q$13,$R$15)</f>
        <v>271.40000000000003</v>
      </c>
      <c r="N37" s="16"/>
      <c r="O37" s="17"/>
      <c r="P37" s="17"/>
      <c r="Q37" s="17"/>
      <c r="R37" s="17"/>
      <c r="S37" s="17"/>
    </row>
    <row r="38" spans="2:19" ht="12.75">
      <c r="B38" s="1">
        <v>350</v>
      </c>
      <c r="C38" s="10">
        <f>B38/$U$7</f>
        <v>0.2916666666666667</v>
      </c>
      <c r="D38" s="11">
        <f>B38/$U$10</f>
        <v>0.2976190476190476</v>
      </c>
      <c r="E38" s="12">
        <f>(1-$U$16)+($U$16*POWER((3-2*C38),$U$17))</f>
        <v>1.1416666666666666</v>
      </c>
      <c r="F38" s="13">
        <f>(1-$U$16)+($U$16*POWER((3-2*D38),$U$17))+$AA$6</f>
        <v>1.2204761904761905</v>
      </c>
      <c r="G38" s="14">
        <f>IF(B38&gt;$U$6,E38*$Q$13,$Q$15)</f>
        <v>253.00000000000003</v>
      </c>
      <c r="H38" s="15">
        <f>IF(B38&gt;$U$9,F38*$Q$13,$R$15)</f>
        <v>271.40000000000003</v>
      </c>
      <c r="N38" s="16"/>
      <c r="O38" s="17"/>
      <c r="P38" s="17"/>
      <c r="Q38" s="17"/>
      <c r="R38" s="17"/>
      <c r="S38" s="17"/>
    </row>
    <row r="39" spans="2:19" ht="12.75">
      <c r="B39" s="6">
        <v>360</v>
      </c>
      <c r="C39" s="10">
        <f>B39/$U$7</f>
        <v>0.3</v>
      </c>
      <c r="D39" s="11">
        <f>B39/$U$10</f>
        <v>0.30612244897959184</v>
      </c>
      <c r="E39" s="12">
        <f>(1-$U$16)+($U$16*POWER((3-2*C39),$U$17))</f>
        <v>1.1400000000000001</v>
      </c>
      <c r="F39" s="13">
        <f>(1-$U$16)+($U$16*POWER((3-2*D39),$U$17))+$AA$6</f>
        <v>1.2187755102040816</v>
      </c>
      <c r="G39" s="14">
        <f>IF(B39&gt;$U$6,E39*$Q$13,$Q$15)</f>
        <v>253.00000000000003</v>
      </c>
      <c r="H39" s="15">
        <f>IF(B39&gt;$U$9,F39*$Q$13,$R$15)</f>
        <v>271.40000000000003</v>
      </c>
      <c r="J39" s="2">
        <v>255</v>
      </c>
      <c r="N39" s="16" t="s">
        <v>43</v>
      </c>
      <c r="O39" s="17"/>
      <c r="P39" s="17"/>
      <c r="Q39" s="17"/>
      <c r="R39" s="17"/>
      <c r="S39" s="17"/>
    </row>
    <row r="40" spans="2:19" ht="12.75">
      <c r="B40" s="1">
        <v>370</v>
      </c>
      <c r="C40" s="10">
        <f>B40/$U$7</f>
        <v>0.30833333333333335</v>
      </c>
      <c r="D40" s="11">
        <f>B40/$U$10</f>
        <v>0.31462585034013607</v>
      </c>
      <c r="E40" s="12">
        <f>(1-$U$16)+($U$16*POWER((3-2*C40),$U$17))</f>
        <v>1.1383333333333334</v>
      </c>
      <c r="F40" s="13">
        <f>(1-$U$16)+($U$16*POWER((3-2*D40),$U$17))+$AA$6</f>
        <v>1.217074829931973</v>
      </c>
      <c r="G40" s="14">
        <f>IF(B40&gt;$U$6,E40*$Q$13,$Q$15)</f>
        <v>253.00000000000003</v>
      </c>
      <c r="H40" s="15">
        <f>IF(B40&gt;$U$9,F40*$Q$13,$R$15)</f>
        <v>271.40000000000003</v>
      </c>
      <c r="N40" s="16"/>
      <c r="O40" s="17"/>
      <c r="P40" s="17"/>
      <c r="Q40" s="17"/>
      <c r="R40" s="17"/>
      <c r="S40" s="17"/>
    </row>
    <row r="41" spans="2:19" ht="12.75">
      <c r="B41" s="1">
        <v>380</v>
      </c>
      <c r="C41" s="10">
        <f>B41/$U$7</f>
        <v>0.31666666666666665</v>
      </c>
      <c r="D41" s="11">
        <f>B41/$U$10</f>
        <v>0.3231292517006803</v>
      </c>
      <c r="E41" s="12">
        <f>(1-$U$16)+($U$16*POWER((3-2*C41),$U$17))</f>
        <v>1.1366666666666667</v>
      </c>
      <c r="F41" s="13">
        <f>(1-$U$16)+($U$16*POWER((3-2*D41),$U$17))+$AA$6</f>
        <v>1.215374149659864</v>
      </c>
      <c r="G41" s="14">
        <f>IF(B41&gt;$U$6,E41*$Q$13,$Q$15)</f>
        <v>253.00000000000003</v>
      </c>
      <c r="H41" s="15">
        <f>IF(B41&gt;$U$9,F41*$Q$13,$R$15)</f>
        <v>271.40000000000003</v>
      </c>
      <c r="N41" s="16"/>
      <c r="O41" s="17"/>
      <c r="P41" s="17"/>
      <c r="Q41" s="17"/>
      <c r="R41" s="17"/>
      <c r="S41" s="17"/>
    </row>
    <row r="42" spans="2:19" ht="12.75">
      <c r="B42" s="1">
        <v>390</v>
      </c>
      <c r="C42" s="10">
        <f>B42/$U$7</f>
        <v>0.325</v>
      </c>
      <c r="D42" s="11">
        <f>B42/$U$10</f>
        <v>0.33163265306122447</v>
      </c>
      <c r="E42" s="12">
        <f>(1-$U$16)+($U$16*POWER((3-2*C42),$U$17))</f>
        <v>1.135</v>
      </c>
      <c r="F42" s="13">
        <f>(1-$U$16)+($U$16*POWER((3-2*D42),$U$17))+$AA$6</f>
        <v>1.213673469387755</v>
      </c>
      <c r="G42" s="14">
        <f>IF(B42&gt;$U$6,E42*$Q$13,$Q$15)</f>
        <v>253.00000000000003</v>
      </c>
      <c r="H42" s="15">
        <f>IF(B42&gt;$U$9,F42*$Q$13,$R$15)</f>
        <v>271.40000000000003</v>
      </c>
      <c r="N42" s="16"/>
      <c r="O42" s="17"/>
      <c r="P42" s="17"/>
      <c r="Q42" s="17"/>
      <c r="R42" s="17"/>
      <c r="S42" s="17"/>
    </row>
    <row r="43" spans="2:19" ht="12.75">
      <c r="B43" s="1">
        <v>400</v>
      </c>
      <c r="C43" s="10">
        <f>B43/$U$7</f>
        <v>0.3333333333333333</v>
      </c>
      <c r="D43" s="11">
        <f>B43/$U$10</f>
        <v>0.3401360544217687</v>
      </c>
      <c r="E43" s="12">
        <f>(1-$U$16)+($U$16*POWER((3-2*C43),$U$17))</f>
        <v>1.1333333333333333</v>
      </c>
      <c r="F43" s="13">
        <f>(1-$U$16)+($U$16*POWER((3-2*D43),$U$17))+$AA$6</f>
        <v>1.2119727891156464</v>
      </c>
      <c r="G43" s="14">
        <f>IF(B43&gt;$U$6,E43*$Q$13,$Q$15)</f>
        <v>253.00000000000003</v>
      </c>
      <c r="H43" s="15">
        <f>IF(B43&gt;$U$9,F43*$Q$13,$R$15)</f>
        <v>271.40000000000003</v>
      </c>
      <c r="N43" s="16"/>
      <c r="O43" s="17"/>
      <c r="P43" s="17"/>
      <c r="Q43" s="17"/>
      <c r="R43" s="17"/>
      <c r="S43" s="17"/>
    </row>
    <row r="44" spans="2:19" ht="12.75">
      <c r="B44" s="1">
        <v>410</v>
      </c>
      <c r="C44" s="10">
        <f>B44/$U$7</f>
        <v>0.3416666666666667</v>
      </c>
      <c r="D44" s="11">
        <f>B44/$U$10</f>
        <v>0.3486394557823129</v>
      </c>
      <c r="E44" s="12">
        <f>(1-$U$16)+($U$16*POWER((3-2*C44),$U$17))</f>
        <v>1.1316666666666666</v>
      </c>
      <c r="F44" s="13">
        <f>(1-$U$16)+($U$16*POWER((3-2*D44),$U$17))+$AA$6</f>
        <v>1.2102721088435375</v>
      </c>
      <c r="G44" s="14">
        <f>IF(B44&gt;$U$6,E44*$Q$13,$Q$15)</f>
        <v>253.00000000000003</v>
      </c>
      <c r="H44" s="15">
        <f>IF(B44&gt;$U$9,F44*$Q$13,$R$15)</f>
        <v>271.40000000000003</v>
      </c>
      <c r="N44" s="16"/>
      <c r="O44" s="17"/>
      <c r="P44" s="17"/>
      <c r="Q44" s="17"/>
      <c r="R44" s="17"/>
      <c r="S44" s="17"/>
    </row>
    <row r="45" spans="2:8" ht="12.75">
      <c r="B45" s="1">
        <v>420</v>
      </c>
      <c r="C45" s="10">
        <f>B45/$U$7</f>
        <v>0.35</v>
      </c>
      <c r="D45" s="11">
        <f>B45/$U$10</f>
        <v>0.35714285714285715</v>
      </c>
      <c r="E45" s="12">
        <f>(1-$U$16)+($U$16*POWER((3-2*C45),$U$17))</f>
        <v>1.13</v>
      </c>
      <c r="F45" s="13">
        <f>(1-$U$16)+($U$16*POWER((3-2*D45),$U$17))+$AA$6</f>
        <v>1.2085714285714286</v>
      </c>
      <c r="G45" s="14">
        <f>IF(B45&gt;$U$6,E45*$Q$13,$Q$15)</f>
        <v>253.00000000000003</v>
      </c>
      <c r="H45" s="15">
        <f>IF(B45&gt;$U$9,F45*$Q$13,$R$15)</f>
        <v>271.40000000000003</v>
      </c>
    </row>
    <row r="46" spans="2:8" ht="12.75">
      <c r="B46" s="1">
        <v>430</v>
      </c>
      <c r="C46" s="10">
        <f>B46/$U$7</f>
        <v>0.35833333333333334</v>
      </c>
      <c r="D46" s="11">
        <f>B46/$U$10</f>
        <v>0.3656462585034014</v>
      </c>
      <c r="E46" s="12">
        <f>(1-$U$16)+($U$16*POWER((3-2*C46),$U$17))</f>
        <v>1.1283333333333334</v>
      </c>
      <c r="F46" s="13">
        <f>(1-$U$16)+($U$16*POWER((3-2*D46),$U$17))+$AA$6</f>
        <v>1.2068707482993197</v>
      </c>
      <c r="G46" s="14">
        <f>IF(B46&gt;$U$6,E46*$Q$13,$Q$15)</f>
        <v>253.00000000000003</v>
      </c>
      <c r="H46" s="15">
        <f>IF(B46&gt;$U$9,F46*$Q$13,$R$15)</f>
        <v>271.40000000000003</v>
      </c>
    </row>
    <row r="47" spans="2:8" ht="12.75">
      <c r="B47" s="1">
        <v>440</v>
      </c>
      <c r="C47" s="10">
        <f>B47/$U$7</f>
        <v>0.36666666666666664</v>
      </c>
      <c r="D47" s="11">
        <f>B47/$U$10</f>
        <v>0.3741496598639456</v>
      </c>
      <c r="E47" s="12">
        <f>(1-$U$16)+($U$16*POWER((3-2*C47),$U$17))</f>
        <v>1.1266666666666667</v>
      </c>
      <c r="F47" s="13">
        <f>(1-$U$16)+($U$16*POWER((3-2*D47),$U$17))+$AA$6</f>
        <v>1.205170068027211</v>
      </c>
      <c r="G47" s="14">
        <f>IF(B47&gt;$U$6,E47*$Q$13,$Q$15)</f>
        <v>253.00000000000003</v>
      </c>
      <c r="H47" s="15">
        <f>IF(B47&gt;$U$9,F47*$Q$13,$R$15)</f>
        <v>271.40000000000003</v>
      </c>
    </row>
    <row r="48" spans="2:14" ht="12.75">
      <c r="B48" s="6">
        <v>450</v>
      </c>
      <c r="C48" s="10">
        <f>B48/$U$7</f>
        <v>0.375</v>
      </c>
      <c r="D48" s="11">
        <f>B48/$U$10</f>
        <v>0.3826530612244898</v>
      </c>
      <c r="E48" s="12">
        <f>(1-$U$16)+($U$16*POWER((3-2*C48),$U$17))</f>
        <v>1.125</v>
      </c>
      <c r="F48" s="13">
        <f>(1-$U$16)+($U$16*POWER((3-2*D48),$U$17))+$AA$6</f>
        <v>1.2034693877551021</v>
      </c>
      <c r="G48" s="14">
        <f>IF(B48&gt;$U$6,E48*$Q$13,$Q$15)</f>
        <v>253.00000000000003</v>
      </c>
      <c r="H48" s="15">
        <f>IF(B48&gt;$U$9,F48*$Q$13,$R$15)</f>
        <v>271.40000000000003</v>
      </c>
      <c r="K48" s="2">
        <v>278</v>
      </c>
      <c r="N48" s="16" t="s">
        <v>44</v>
      </c>
    </row>
    <row r="49" spans="2:8" ht="12.75">
      <c r="B49" s="1">
        <v>460</v>
      </c>
      <c r="C49" s="10">
        <f>B49/$U$7</f>
        <v>0.38333333333333336</v>
      </c>
      <c r="D49" s="11">
        <f>B49/$U$10</f>
        <v>0.391156462585034</v>
      </c>
      <c r="E49" s="12">
        <f>(1-$U$16)+($U$16*POWER((3-2*C49),$U$17))</f>
        <v>1.1233333333333333</v>
      </c>
      <c r="F49" s="13">
        <f>(1-$U$16)+($U$16*POWER((3-2*D49),$U$17))+$AA$6</f>
        <v>1.2017687074829932</v>
      </c>
      <c r="G49" s="14">
        <f>IF(B49&gt;$U$6,E49*$Q$13,$Q$15)</f>
        <v>253.00000000000003</v>
      </c>
      <c r="H49" s="15">
        <f>IF(B49&gt;$U$9,F49*$Q$13,$R$15)</f>
        <v>271.40000000000003</v>
      </c>
    </row>
    <row r="50" spans="2:8" ht="12.75">
      <c r="B50" s="1">
        <v>470</v>
      </c>
      <c r="C50" s="10">
        <f>B50/$U$7</f>
        <v>0.39166666666666666</v>
      </c>
      <c r="D50" s="11">
        <f>B50/$U$10</f>
        <v>0.39965986394557823</v>
      </c>
      <c r="E50" s="12">
        <f>(1-$U$16)+($U$16*POWER((3-2*C50),$U$17))</f>
        <v>1.1216666666666666</v>
      </c>
      <c r="F50" s="13">
        <f>(1-$U$16)+($U$16*POWER((3-2*D50),$U$17))+$AA$6</f>
        <v>1.2000680272108846</v>
      </c>
      <c r="G50" s="14">
        <f>IF(B50&gt;$U$6,E50*$Q$13,$Q$15)</f>
        <v>253.00000000000003</v>
      </c>
      <c r="H50" s="15">
        <f>IF(B50&gt;$U$9,F50*$Q$13,$R$15)</f>
        <v>271.40000000000003</v>
      </c>
    </row>
    <row r="51" spans="2:14" ht="12.75">
      <c r="B51" s="1">
        <v>480</v>
      </c>
      <c r="C51" s="10">
        <f>B51/$U$7</f>
        <v>0.4</v>
      </c>
      <c r="D51" s="11">
        <f>B51/$U$10</f>
        <v>0.40816326530612246</v>
      </c>
      <c r="E51" s="12">
        <f>(1-$U$16)+($U$16*POWER((3-2*C51),$U$17))</f>
        <v>1.12</v>
      </c>
      <c r="F51" s="13">
        <f>(1-$U$16)+($U$16*POWER((3-2*D51),$U$17))+$AA$6</f>
        <v>1.1983673469387757</v>
      </c>
      <c r="G51" s="14">
        <f>IF(B51&gt;$U$6,E51*$Q$13,$Q$15)</f>
        <v>253.00000000000003</v>
      </c>
      <c r="H51" s="15">
        <f>IF(B51&gt;$U$9,F51*$Q$13,$R$15)</f>
        <v>271.40000000000003</v>
      </c>
      <c r="N51"/>
    </row>
    <row r="52" spans="2:8" ht="12.75">
      <c r="B52" s="1">
        <v>490</v>
      </c>
      <c r="C52" s="10">
        <f>B52/$U$7</f>
        <v>0.4083333333333333</v>
      </c>
      <c r="D52" s="11">
        <f>B52/$U$10</f>
        <v>0.4166666666666667</v>
      </c>
      <c r="E52" s="12">
        <f>(1-$U$16)+($U$16*POWER((3-2*C52),$U$17))</f>
        <v>1.1183333333333334</v>
      </c>
      <c r="F52" s="13">
        <f>(1-$U$16)+($U$16*POWER((3-2*D52),$U$17))+$AA$6</f>
        <v>1.1966666666666668</v>
      </c>
      <c r="G52" s="14">
        <f>IF(B52&gt;$U$6,E52*$Q$13,$Q$15)</f>
        <v>253.00000000000003</v>
      </c>
      <c r="H52" s="15">
        <f>IF(B52&gt;$U$9,F52*$Q$13,$R$15)</f>
        <v>271.40000000000003</v>
      </c>
    </row>
    <row r="53" spans="2:8" ht="12.75">
      <c r="B53" s="1">
        <v>500</v>
      </c>
      <c r="C53" s="10">
        <f>B53/$U$7</f>
        <v>0.4166666666666667</v>
      </c>
      <c r="D53" s="11">
        <f>B53/$U$10</f>
        <v>0.42517006802721086</v>
      </c>
      <c r="E53" s="12">
        <f>(1-$U$16)+($U$16*POWER((3-2*C53),$U$17))</f>
        <v>1.1166666666666667</v>
      </c>
      <c r="F53" s="13">
        <f>(1-$U$16)+($U$16*POWER((3-2*D53),$U$17))+$AA$6</f>
        <v>1.1949659863945579</v>
      </c>
      <c r="G53" s="14">
        <f>IF(B53&gt;$U$6,E53*$Q$13,$Q$15)</f>
        <v>253.00000000000003</v>
      </c>
      <c r="H53" s="15">
        <f>IF(B53&gt;$U$9,F53*$Q$13,$R$15)</f>
        <v>271.40000000000003</v>
      </c>
    </row>
    <row r="54" spans="2:8" ht="12.75">
      <c r="B54" s="1">
        <v>510</v>
      </c>
      <c r="C54" s="10">
        <f>B54/$U$7</f>
        <v>0.425</v>
      </c>
      <c r="D54" s="11">
        <f>B54/$U$10</f>
        <v>0.4336734693877551</v>
      </c>
      <c r="E54" s="12">
        <f>(1-$U$16)+($U$16*POWER((3-2*C54),$U$17))</f>
        <v>1.115</v>
      </c>
      <c r="F54" s="13">
        <f>(1-$U$16)+($U$16*POWER((3-2*D54),$U$17))+$AA$6</f>
        <v>1.193265306122449</v>
      </c>
      <c r="G54" s="14">
        <f>IF(B54&gt;$U$6,E54*$Q$13,$Q$15)</f>
        <v>253.00000000000003</v>
      </c>
      <c r="H54" s="15">
        <f>IF(B54&gt;$U$9,F54*$Q$13,$R$15)</f>
        <v>271.40000000000003</v>
      </c>
    </row>
    <row r="55" spans="2:8" ht="12.75">
      <c r="B55" s="1">
        <v>520</v>
      </c>
      <c r="C55" s="10">
        <f>B55/$U$7</f>
        <v>0.43333333333333335</v>
      </c>
      <c r="D55" s="11">
        <f>B55/$U$10</f>
        <v>0.4421768707482993</v>
      </c>
      <c r="E55" s="12">
        <f>(1-$U$16)+($U$16*POWER((3-2*C55),$U$17))</f>
        <v>1.1133333333333333</v>
      </c>
      <c r="F55" s="13">
        <f>(1-$U$16)+($U$16*POWER((3-2*D55),$U$17))+$AA$6</f>
        <v>1.1915646258503403</v>
      </c>
      <c r="G55" s="14">
        <f>IF(B55&gt;$U$6,E55*$Q$13,$Q$15)</f>
        <v>253.00000000000003</v>
      </c>
      <c r="H55" s="15">
        <f>IF(B55&gt;$U$9,F55*$Q$13,$R$15)</f>
        <v>271.40000000000003</v>
      </c>
    </row>
    <row r="56" spans="2:8" ht="12.75">
      <c r="B56" s="1">
        <v>530</v>
      </c>
      <c r="C56" s="10">
        <f>B56/$U$7</f>
        <v>0.44166666666666665</v>
      </c>
      <c r="D56" s="11">
        <f>B56/$U$10</f>
        <v>0.45068027210884354</v>
      </c>
      <c r="E56" s="12">
        <f>(1-$U$16)+($U$16*POWER((3-2*C56),$U$17))</f>
        <v>1.1116666666666668</v>
      </c>
      <c r="F56" s="13">
        <f>(1-$U$16)+($U$16*POWER((3-2*D56),$U$17))+$AA$6</f>
        <v>1.1898639455782314</v>
      </c>
      <c r="G56" s="14">
        <f>IF(B56&gt;$U$6,E56*$Q$13,$Q$15)</f>
        <v>253.00000000000003</v>
      </c>
      <c r="H56" s="15">
        <f>IF(B56&gt;$U$9,F56*$Q$13,$R$15)</f>
        <v>271.40000000000003</v>
      </c>
    </row>
    <row r="57" spans="2:8" ht="12.75">
      <c r="B57" s="1">
        <v>540</v>
      </c>
      <c r="C57" s="10">
        <f>B57/$U$7</f>
        <v>0.45</v>
      </c>
      <c r="D57" s="11">
        <f>B57/$U$10</f>
        <v>0.45918367346938777</v>
      </c>
      <c r="E57" s="12">
        <f>(1-$U$16)+($U$16*POWER((3-2*C57),$U$17))</f>
        <v>1.11</v>
      </c>
      <c r="F57" s="13">
        <f>(1-$U$16)+($U$16*POWER((3-2*D57),$U$17))+$AA$6</f>
        <v>1.1881632653061225</v>
      </c>
      <c r="G57" s="14">
        <f>IF(B57&gt;$U$6,E57*$Q$13,$Q$15)</f>
        <v>253.00000000000003</v>
      </c>
      <c r="H57" s="15">
        <f>IF(B57&gt;$U$9,F57*$Q$13,$R$15)</f>
        <v>271.40000000000003</v>
      </c>
    </row>
    <row r="58" spans="2:8" ht="12.75">
      <c r="B58" s="1">
        <v>550</v>
      </c>
      <c r="C58" s="10">
        <f>B58/$U$7</f>
        <v>0.4583333333333333</v>
      </c>
      <c r="D58" s="11">
        <f>B58/$U$10</f>
        <v>0.467687074829932</v>
      </c>
      <c r="E58" s="12">
        <f>(1-$U$16)+($U$16*POWER((3-2*C58),$U$17))</f>
        <v>1.1083333333333334</v>
      </c>
      <c r="F58" s="13">
        <f>(1-$U$16)+($U$16*POWER((3-2*D58),$U$17))+$AA$6</f>
        <v>1.1864625850340138</v>
      </c>
      <c r="G58" s="14">
        <f>IF(B58&gt;$U$6,E58*$Q$13,$Q$15)</f>
        <v>253.00000000000003</v>
      </c>
      <c r="H58" s="15">
        <f>IF(B58&gt;$U$9,F58*$Q$13,$R$15)</f>
        <v>271.40000000000003</v>
      </c>
    </row>
    <row r="59" spans="2:8" ht="12.75">
      <c r="B59" s="1">
        <v>560</v>
      </c>
      <c r="C59" s="10">
        <f>B59/$U$7</f>
        <v>0.4666666666666667</v>
      </c>
      <c r="D59" s="11">
        <f>B59/$U$10</f>
        <v>0.47619047619047616</v>
      </c>
      <c r="E59" s="12">
        <f>(1-$U$16)+($U$16*POWER((3-2*C59),$U$17))</f>
        <v>1.1066666666666667</v>
      </c>
      <c r="F59" s="13">
        <f>(1-$U$16)+($U$16*POWER((3-2*D59),$U$17))+$AA$6</f>
        <v>1.184761904761905</v>
      </c>
      <c r="G59" s="14">
        <f>IF(B59&gt;$U$6,E59*$Q$13,$Q$15)</f>
        <v>253.00000000000003</v>
      </c>
      <c r="H59" s="15">
        <f>IF(B59&gt;$U$9,F59*$Q$13,$R$15)</f>
        <v>271.40000000000003</v>
      </c>
    </row>
    <row r="60" spans="2:8" ht="12.75">
      <c r="B60" s="1">
        <v>570</v>
      </c>
      <c r="C60" s="10">
        <f>B60/$U$7</f>
        <v>0.475</v>
      </c>
      <c r="D60" s="11">
        <f>B60/$U$10</f>
        <v>0.4846938775510204</v>
      </c>
      <c r="E60" s="12">
        <f>(1-$U$16)+($U$16*POWER((3-2*C60),$U$17))</f>
        <v>1.105</v>
      </c>
      <c r="F60" s="13">
        <f>(1-$U$16)+($U$16*POWER((3-2*D60),$U$17))+$AA$6</f>
        <v>1.183061224489796</v>
      </c>
      <c r="G60" s="14">
        <f>IF(B60&gt;$U$6,E60*$Q$13,$Q$15)</f>
        <v>253.00000000000003</v>
      </c>
      <c r="H60" s="15">
        <f>IF(B60&gt;$U$9,F60*$Q$13,$R$15)</f>
        <v>271.40000000000003</v>
      </c>
    </row>
    <row r="61" spans="2:8" ht="12.75">
      <c r="B61" s="1">
        <v>580</v>
      </c>
      <c r="C61" s="10">
        <f>B61/$U$7</f>
        <v>0.48333333333333334</v>
      </c>
      <c r="D61" s="11">
        <f>B61/$U$10</f>
        <v>0.4931972789115646</v>
      </c>
      <c r="E61" s="12">
        <f>(1-$U$16)+($U$16*POWER((3-2*C61),$U$17))</f>
        <v>1.1033333333333333</v>
      </c>
      <c r="F61" s="13">
        <f>(1-$U$16)+($U$16*POWER((3-2*D61),$U$17))+$AA$6</f>
        <v>1.181360544217687</v>
      </c>
      <c r="G61" s="14">
        <f>IF(B61&gt;$U$6,E61*$Q$13,$Q$15)</f>
        <v>253.00000000000003</v>
      </c>
      <c r="H61" s="15">
        <f>IF(B61&gt;$U$9,F61*$Q$13,$R$15)</f>
        <v>271.40000000000003</v>
      </c>
    </row>
    <row r="62" spans="2:8" ht="12.75">
      <c r="B62" s="1">
        <v>590</v>
      </c>
      <c r="C62" s="10">
        <f>B62/$U$7</f>
        <v>0.49166666666666664</v>
      </c>
      <c r="D62" s="11">
        <f>B62/$U$10</f>
        <v>0.5017006802721088</v>
      </c>
      <c r="E62" s="12">
        <f>(1-$U$16)+($U$16*POWER((3-2*C62),$U$17))</f>
        <v>1.1016666666666666</v>
      </c>
      <c r="F62" s="13">
        <f>(1-$U$16)+($U$16*POWER((3-2*D62),$U$17))+$AA$6</f>
        <v>1.1796598639455784</v>
      </c>
      <c r="G62" s="14">
        <f>IF(B62&gt;$U$6,E62*$Q$13,$Q$15)</f>
        <v>253.00000000000003</v>
      </c>
      <c r="H62" s="15">
        <f>IF(B62&gt;$U$9,F62*$Q$13,$R$15)</f>
        <v>271.32176870748305</v>
      </c>
    </row>
    <row r="63" spans="2:8" ht="12.75">
      <c r="B63" s="1">
        <v>600</v>
      </c>
      <c r="C63" s="10">
        <f>B63/$U$7</f>
        <v>0.5</v>
      </c>
      <c r="D63" s="11">
        <f>B63/$U$10</f>
        <v>0.5102040816326531</v>
      </c>
      <c r="E63" s="12">
        <f>(1-$U$16)+($U$16*POWER((3-2*C63),$U$17))</f>
        <v>1.1</v>
      </c>
      <c r="F63" s="13">
        <f>(1-$U$16)+($U$16*POWER((3-2*D63),$U$17))+$AA$6</f>
        <v>1.1779591836734695</v>
      </c>
      <c r="G63" s="14">
        <f>IF(B63&gt;$U$6,E63*$Q$13,$Q$15)</f>
        <v>253.00000000000003</v>
      </c>
      <c r="H63" s="15">
        <f>IF(B63&gt;$U$9,F63*$Q$13,$R$15)</f>
        <v>270.930612244898</v>
      </c>
    </row>
    <row r="64" spans="2:8" ht="12.75">
      <c r="B64" s="1">
        <v>610</v>
      </c>
      <c r="C64" s="10">
        <f>B64/$U$7</f>
        <v>0.5083333333333333</v>
      </c>
      <c r="D64" s="11">
        <f>B64/$U$10</f>
        <v>0.5187074829931972</v>
      </c>
      <c r="E64" s="12">
        <f>(1-$U$16)+($U$16*POWER((3-2*C64),$U$17))</f>
        <v>1.0983333333333334</v>
      </c>
      <c r="F64" s="13">
        <f>(1-$U$16)+($U$16*POWER((3-2*D64),$U$17))+$AA$6</f>
        <v>1.1762585034013606</v>
      </c>
      <c r="G64" s="14">
        <f>IF(B64&gt;$U$6,E64*$Q$13,$Q$15)</f>
        <v>252.61666666666667</v>
      </c>
      <c r="H64" s="15">
        <f>IF(B64&gt;$U$9,F64*$Q$13,$R$15)</f>
        <v>270.5394557823129</v>
      </c>
    </row>
    <row r="65" spans="2:8" ht="12.75">
      <c r="B65" s="1">
        <v>620</v>
      </c>
      <c r="C65" s="10">
        <f>B65/$U$7</f>
        <v>0.5166666666666667</v>
      </c>
      <c r="D65" s="11">
        <f>B65/$U$10</f>
        <v>0.5272108843537415</v>
      </c>
      <c r="E65" s="12">
        <f>(1-$U$16)+($U$16*POWER((3-2*C65),$U$17))</f>
        <v>1.0966666666666667</v>
      </c>
      <c r="F65" s="13">
        <f>(1-$U$16)+($U$16*POWER((3-2*D65),$U$17))+$AA$6</f>
        <v>1.1745578231292517</v>
      </c>
      <c r="G65" s="14">
        <f>IF(B65&gt;$U$6,E65*$Q$13,$Q$15)</f>
        <v>252.23333333333335</v>
      </c>
      <c r="H65" s="15">
        <f>IF(B65&gt;$U$9,F65*$Q$13,$R$15)</f>
        <v>270.14829931972787</v>
      </c>
    </row>
    <row r="66" spans="2:8" ht="12.75">
      <c r="B66" s="1">
        <v>630</v>
      </c>
      <c r="C66" s="10">
        <f>B66/$U$7</f>
        <v>0.525</v>
      </c>
      <c r="D66" s="11">
        <f>B66/$U$10</f>
        <v>0.5357142857142857</v>
      </c>
      <c r="E66" s="12">
        <f>(1-$U$16)+($U$16*POWER((3-2*C66),$U$17))</f>
        <v>1.095</v>
      </c>
      <c r="F66" s="13">
        <f>(1-$U$16)+($U$16*POWER((3-2*D66),$U$17))+$AA$6</f>
        <v>1.172857142857143</v>
      </c>
      <c r="G66" s="14">
        <f>IF(B66&gt;$U$6,E66*$Q$13,$Q$15)</f>
        <v>251.85</v>
      </c>
      <c r="H66" s="15">
        <f>IF(B66&gt;$U$9,F66*$Q$13,$R$15)</f>
        <v>269.7571428571429</v>
      </c>
    </row>
    <row r="67" spans="2:8" ht="12.75">
      <c r="B67" s="1">
        <v>640</v>
      </c>
      <c r="C67" s="10">
        <f>B67/$U$7</f>
        <v>0.5333333333333333</v>
      </c>
      <c r="D67" s="11">
        <f>B67/$U$10</f>
        <v>0.54421768707483</v>
      </c>
      <c r="E67" s="12">
        <f>(1-$U$16)+($U$16*POWER((3-2*C67),$U$17))</f>
        <v>1.0933333333333333</v>
      </c>
      <c r="F67" s="13">
        <f>(1-$U$16)+($U$16*POWER((3-2*D67),$U$17))+$AA$6</f>
        <v>1.1711564625850341</v>
      </c>
      <c r="G67" s="14">
        <f>IF(B67&gt;$U$6,E67*$Q$13,$Q$15)</f>
        <v>251.46666666666664</v>
      </c>
      <c r="H67" s="15">
        <f>IF(B67&gt;$U$9,F67*$Q$13,$R$15)</f>
        <v>269.36598639455786</v>
      </c>
    </row>
    <row r="68" spans="2:8" ht="12.75">
      <c r="B68" s="1">
        <v>650</v>
      </c>
      <c r="C68" s="10">
        <f>B68/$U$7</f>
        <v>0.5416666666666666</v>
      </c>
      <c r="D68" s="11">
        <f>B68/$U$10</f>
        <v>0.5527210884353742</v>
      </c>
      <c r="E68" s="12">
        <f>(1-$U$16)+($U$16*POWER((3-2*C68),$U$17))</f>
        <v>1.0916666666666668</v>
      </c>
      <c r="F68" s="13">
        <f>(1-$U$16)+($U$16*POWER((3-2*D68),$U$17))+$AA$6</f>
        <v>1.1694557823129252</v>
      </c>
      <c r="G68" s="14">
        <f>IF(B68&gt;$U$6,E68*$Q$13,$Q$15)</f>
        <v>251.08333333333337</v>
      </c>
      <c r="H68" s="15">
        <f>IF(B68&gt;$U$9,F68*$Q$13,$R$15)</f>
        <v>268.9748299319728</v>
      </c>
    </row>
    <row r="69" spans="2:8" ht="12.75">
      <c r="B69" s="1">
        <v>660</v>
      </c>
      <c r="C69" s="10">
        <f>B69/$U$7</f>
        <v>0.55</v>
      </c>
      <c r="D69" s="11">
        <f>B69/$U$10</f>
        <v>0.5612244897959183</v>
      </c>
      <c r="E69" s="12">
        <f>(1-$U$16)+($U$16*POWER((3-2*C69),$U$17))</f>
        <v>1.09</v>
      </c>
      <c r="F69" s="13">
        <f>(1-$U$16)+($U$16*POWER((3-2*D69),$U$17))+$AA$6</f>
        <v>1.1677551020408163</v>
      </c>
      <c r="G69" s="14">
        <f>IF(B69&gt;$U$6,E69*$Q$13,$Q$15)</f>
        <v>250.70000000000002</v>
      </c>
      <c r="H69" s="15">
        <f>IF(B69&gt;$U$9,F69*$Q$13,$R$15)</f>
        <v>268.58367346938775</v>
      </c>
    </row>
    <row r="70" spans="2:28" ht="12.75">
      <c r="B70" s="6">
        <v>670</v>
      </c>
      <c r="C70" s="10">
        <f>B70/$U$7</f>
        <v>0.5583333333333333</v>
      </c>
      <c r="D70" s="11">
        <f>B70/$U$10</f>
        <v>0.5697278911564626</v>
      </c>
      <c r="E70" s="12">
        <f>(1-$U$16)+($U$16*POWER((3-2*C70),$U$17))</f>
        <v>1.0883333333333334</v>
      </c>
      <c r="F70" s="13">
        <f>(1-$U$16)+($U$16*POWER((3-2*D70),$U$17))+$AA$6</f>
        <v>1.1660544217687077</v>
      </c>
      <c r="G70" s="14">
        <f>IF(B70&gt;$U$6,E70*$Q$13,$Q$15)</f>
        <v>250.31666666666666</v>
      </c>
      <c r="H70" s="15">
        <f>IF(B70&gt;$U$9,F70*$Q$13,$R$15)</f>
        <v>268.19251700680275</v>
      </c>
      <c r="K70" s="2">
        <v>250</v>
      </c>
      <c r="N70" s="55" t="s">
        <v>45</v>
      </c>
      <c r="O70" s="56" t="s">
        <v>46</v>
      </c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</row>
    <row r="71" spans="2:8" ht="12.75">
      <c r="B71" s="1">
        <v>680</v>
      </c>
      <c r="C71" s="10">
        <f>B71/$U$7</f>
        <v>0.5666666666666667</v>
      </c>
      <c r="D71" s="11">
        <f>B71/$U$10</f>
        <v>0.5782312925170068</v>
      </c>
      <c r="E71" s="12">
        <f>(1-$U$16)+($U$16*POWER((3-2*C71),$U$17))</f>
        <v>1.0866666666666667</v>
      </c>
      <c r="F71" s="13">
        <f>(1-$U$16)+($U$16*POWER((3-2*D71),$U$17))+$AA$6</f>
        <v>1.1643537414965988</v>
      </c>
      <c r="G71" s="14">
        <f>IF(B71&gt;$U$6,E71*$Q$13,$Q$15)</f>
        <v>249.93333333333334</v>
      </c>
      <c r="H71" s="15">
        <f>IF(B71&gt;$U$9,F71*$Q$13,$R$15)</f>
        <v>267.8013605442177</v>
      </c>
    </row>
    <row r="72" spans="2:8" ht="12.75">
      <c r="B72" s="1">
        <v>690</v>
      </c>
      <c r="C72" s="10">
        <f>B72/$U$7</f>
        <v>0.575</v>
      </c>
      <c r="D72" s="11">
        <f>B72/$U$10</f>
        <v>0.5867346938775511</v>
      </c>
      <c r="E72" s="12">
        <f>(1-$U$16)+($U$16*POWER((3-2*C72),$U$17))</f>
        <v>1.085</v>
      </c>
      <c r="F72" s="13">
        <f>(1-$U$16)+($U$16*POWER((3-2*D72),$U$17))+$AA$6</f>
        <v>1.1626530612244899</v>
      </c>
      <c r="G72" s="14">
        <f>IF(B72&gt;$U$6,E72*$Q$13,$Q$15)</f>
        <v>249.54999999999998</v>
      </c>
      <c r="H72" s="15">
        <f>IF(B72&gt;$U$9,F72*$Q$13,$R$15)</f>
        <v>267.4102040816327</v>
      </c>
    </row>
    <row r="73" spans="2:8" ht="12.75">
      <c r="B73" s="1">
        <v>700</v>
      </c>
      <c r="C73" s="10">
        <f>B73/$U$7</f>
        <v>0.5833333333333334</v>
      </c>
      <c r="D73" s="11">
        <f>B73/$U$10</f>
        <v>0.5952380952380952</v>
      </c>
      <c r="E73" s="12">
        <f>(1-$U$16)+($U$16*POWER((3-2*C73),$U$17))</f>
        <v>1.0833333333333335</v>
      </c>
      <c r="F73" s="13">
        <f>(1-$U$16)+($U$16*POWER((3-2*D73),$U$17))+$AA$6</f>
        <v>1.1609523809523812</v>
      </c>
      <c r="G73" s="14">
        <f>IF(B73&gt;$U$6,E73*$Q$13,$Q$15)</f>
        <v>249.1666666666667</v>
      </c>
      <c r="H73" s="15">
        <f>IF(B73&gt;$U$9,F73*$Q$13,$R$15)</f>
        <v>267.0190476190477</v>
      </c>
    </row>
    <row r="74" spans="2:8" ht="12.75">
      <c r="B74" s="1">
        <v>710</v>
      </c>
      <c r="C74" s="10">
        <f>B74/$U$7</f>
        <v>0.5916666666666667</v>
      </c>
      <c r="D74" s="11">
        <f>B74/$U$10</f>
        <v>0.6037414965986394</v>
      </c>
      <c r="E74" s="12">
        <f>(1-$U$16)+($U$16*POWER((3-2*C74),$U$17))</f>
        <v>1.0816666666666668</v>
      </c>
      <c r="F74" s="13">
        <f>(1-$U$16)+($U$16*POWER((3-2*D74),$U$17))+$AA$6</f>
        <v>1.1592517006802723</v>
      </c>
      <c r="G74" s="14">
        <f>IF(B74&gt;$U$6,E74*$Q$13,$Q$15)</f>
        <v>248.78333333333336</v>
      </c>
      <c r="H74" s="15">
        <f>IF(B74&gt;$U$9,F74*$Q$13,$R$15)</f>
        <v>266.6278911564626</v>
      </c>
    </row>
    <row r="75" spans="2:14" ht="12.75">
      <c r="B75" s="1">
        <v>720</v>
      </c>
      <c r="C75" s="10">
        <f>B75/$U$7</f>
        <v>0.6</v>
      </c>
      <c r="D75" s="11">
        <f>B75/$U$10</f>
        <v>0.6122448979591837</v>
      </c>
      <c r="E75" s="12">
        <f>(1-$U$16)+($U$16*POWER((3-2*C75),$U$17))</f>
        <v>1.08</v>
      </c>
      <c r="F75" s="13">
        <f>(1-$U$16)+($U$16*POWER((3-2*D75),$U$17))+$AA$6</f>
        <v>1.1575510204081634</v>
      </c>
      <c r="G75" s="14">
        <f>IF(B75&gt;$U$6,E75*$Q$13,$Q$15)</f>
        <v>248.4</v>
      </c>
      <c r="H75" s="15">
        <f>IF(B75&gt;$U$9,F75*$Q$13,$R$15)</f>
        <v>266.23673469387757</v>
      </c>
      <c r="N75" s="55"/>
    </row>
    <row r="76" spans="2:8" ht="12.75">
      <c r="B76" s="1">
        <v>730</v>
      </c>
      <c r="C76" s="10">
        <f>B76/$U$7</f>
        <v>0.6083333333333333</v>
      </c>
      <c r="D76" s="11">
        <f>B76/$U$10</f>
        <v>0.6207482993197279</v>
      </c>
      <c r="E76" s="12">
        <f>(1-$U$16)+($U$16*POWER((3-2*C76),$U$17))</f>
        <v>1.0783333333333334</v>
      </c>
      <c r="F76" s="13">
        <f>(1-$U$16)+($U$16*POWER((3-2*D76),$U$17))+$AA$6</f>
        <v>1.1558503401360545</v>
      </c>
      <c r="G76" s="14">
        <f>IF(B76&gt;$U$6,E76*$Q$13,$Q$15)</f>
        <v>248.01666666666668</v>
      </c>
      <c r="H76" s="15">
        <f>IF(B76&gt;$U$9,F76*$Q$13,$R$15)</f>
        <v>265.8455782312925</v>
      </c>
    </row>
    <row r="77" spans="2:8" ht="12.75">
      <c r="B77" s="1">
        <v>740</v>
      </c>
      <c r="C77" s="10">
        <f>B77/$U$7</f>
        <v>0.6166666666666667</v>
      </c>
      <c r="D77" s="11">
        <f>B77/$U$10</f>
        <v>0.6292517006802721</v>
      </c>
      <c r="E77" s="12">
        <f>(1-$U$16)+($U$16*POWER((3-2*C77),$U$17))</f>
        <v>1.0766666666666667</v>
      </c>
      <c r="F77" s="13">
        <f>(1-$U$16)+($U$16*POWER((3-2*D77),$U$17))+$AA$6</f>
        <v>1.1541496598639456</v>
      </c>
      <c r="G77" s="14">
        <f>IF(B77&gt;$U$6,E77*$Q$13,$Q$15)</f>
        <v>247.63333333333333</v>
      </c>
      <c r="H77" s="15">
        <f>IF(B77&gt;$U$9,F77*$Q$13,$R$15)</f>
        <v>265.4544217687075</v>
      </c>
    </row>
    <row r="78" spans="2:8" ht="12.75">
      <c r="B78" s="1">
        <v>750</v>
      </c>
      <c r="C78" s="10">
        <f>B78/$U$7</f>
        <v>0.625</v>
      </c>
      <c r="D78" s="11">
        <f>B78/$U$10</f>
        <v>0.6377551020408163</v>
      </c>
      <c r="E78" s="12">
        <f>(1-$U$16)+($U$16*POWER((3-2*C78),$U$17))</f>
        <v>1.075</v>
      </c>
      <c r="F78" s="13">
        <f>(1-$U$16)+($U$16*POWER((3-2*D78),$U$17))+$AA$6</f>
        <v>1.152448979591837</v>
      </c>
      <c r="G78" s="14">
        <f>IF(B78&gt;$U$6,E78*$Q$13,$Q$15)</f>
        <v>247.25</v>
      </c>
      <c r="H78" s="15">
        <f>IF(B78&gt;$U$9,F78*$Q$13,$R$15)</f>
        <v>265.0632653061225</v>
      </c>
    </row>
    <row r="79" spans="2:8" ht="12.75">
      <c r="B79" s="1">
        <v>760</v>
      </c>
      <c r="C79" s="10">
        <f>B79/$U$7</f>
        <v>0.6333333333333333</v>
      </c>
      <c r="D79" s="11">
        <f>B79/$U$10</f>
        <v>0.6462585034013606</v>
      </c>
      <c r="E79" s="12">
        <f>(1-$U$16)+($U$16*POWER((3-2*C79),$U$17))</f>
        <v>1.0733333333333333</v>
      </c>
      <c r="F79" s="13">
        <f>(1-$U$16)+($U$16*POWER((3-2*D79),$U$17))+$AA$6</f>
        <v>1.150748299319728</v>
      </c>
      <c r="G79" s="14">
        <f>IF(B79&gt;$U$6,E79*$Q$13,$Q$15)</f>
        <v>246.86666666666665</v>
      </c>
      <c r="H79" s="15">
        <f>IF(B79&gt;$U$9,F79*$Q$13,$R$15)</f>
        <v>264.67210884353744</v>
      </c>
    </row>
    <row r="80" spans="2:8" ht="12.75">
      <c r="B80" s="1">
        <v>770</v>
      </c>
      <c r="C80" s="10">
        <f>B80/$U$7</f>
        <v>0.6416666666666667</v>
      </c>
      <c r="D80" s="11">
        <f>B80/$U$10</f>
        <v>0.6547619047619048</v>
      </c>
      <c r="E80" s="12">
        <f>(1-$U$16)+($U$16*POWER((3-2*C80),$U$17))</f>
        <v>1.0716666666666668</v>
      </c>
      <c r="F80" s="13">
        <f>(1-$U$16)+($U$16*POWER((3-2*D80),$U$17))+$AA$6</f>
        <v>1.149047619047619</v>
      </c>
      <c r="G80" s="14">
        <f>IF(B80&gt;$U$6,E80*$Q$13,$Q$15)</f>
        <v>246.48333333333335</v>
      </c>
      <c r="H80" s="15">
        <f>IF(B80&gt;$U$9,F80*$Q$13,$R$15)</f>
        <v>264.2809523809524</v>
      </c>
    </row>
    <row r="81" spans="2:8" ht="12.75">
      <c r="B81" s="1">
        <v>780</v>
      </c>
      <c r="C81" s="10">
        <f>B81/$U$7</f>
        <v>0.65</v>
      </c>
      <c r="D81" s="11">
        <f>B81/$U$10</f>
        <v>0.6632653061224489</v>
      </c>
      <c r="E81" s="12">
        <f>(1-$U$16)+($U$16*POWER((3-2*C81),$U$17))</f>
        <v>1.07</v>
      </c>
      <c r="F81" s="13">
        <f>(1-$U$16)+($U$16*POWER((3-2*D81),$U$17))+$AA$6</f>
        <v>1.1473469387755104</v>
      </c>
      <c r="G81" s="14">
        <f>IF(B81&gt;$U$6,E81*$Q$13,$Q$15)</f>
        <v>246.10000000000002</v>
      </c>
      <c r="H81" s="15">
        <f>IF(B81&gt;$U$9,F81*$Q$13,$R$15)</f>
        <v>263.8897959183674</v>
      </c>
    </row>
    <row r="82" spans="2:8" ht="12.75">
      <c r="B82" s="1">
        <v>790</v>
      </c>
      <c r="C82" s="10">
        <f>B82/$U$7</f>
        <v>0.6583333333333333</v>
      </c>
      <c r="D82" s="11">
        <f>B82/$U$10</f>
        <v>0.6717687074829932</v>
      </c>
      <c r="E82" s="12">
        <f>(1-$U$16)+($U$16*POWER((3-2*C82),$U$17))</f>
        <v>1.0683333333333334</v>
      </c>
      <c r="F82" s="13">
        <f>(1-$U$16)+($U$16*POWER((3-2*D82),$U$17))+$AA$6</f>
        <v>1.1456462585034015</v>
      </c>
      <c r="G82" s="14">
        <f>IF(B82&gt;$U$6,E82*$Q$13,$Q$15)</f>
        <v>245.71666666666667</v>
      </c>
      <c r="H82" s="15">
        <f>IF(B82&gt;$U$9,F82*$Q$13,$R$15)</f>
        <v>263.4986394557823</v>
      </c>
    </row>
    <row r="83" spans="2:8" ht="12.75">
      <c r="B83" s="1">
        <v>800</v>
      </c>
      <c r="C83" s="10">
        <f>B83/$U$7</f>
        <v>0.6666666666666666</v>
      </c>
      <c r="D83" s="11">
        <f>B83/$U$10</f>
        <v>0.6802721088435374</v>
      </c>
      <c r="E83" s="12">
        <f>(1-$U$16)+($U$16*POWER((3-2*C83),$U$17))</f>
        <v>1.0666666666666667</v>
      </c>
      <c r="F83" s="13">
        <f>(1-$U$16)+($U$16*POWER((3-2*D83),$U$17))+$AA$6</f>
        <v>1.1439455782312926</v>
      </c>
      <c r="G83" s="14">
        <f>IF(B83&gt;$U$6,E83*$Q$13,$Q$15)</f>
        <v>245.33333333333334</v>
      </c>
      <c r="H83" s="15">
        <f>IF(B83&gt;$U$9,F83*$Q$13,$R$15)</f>
        <v>263.1074829931973</v>
      </c>
    </row>
    <row r="84" spans="2:8" ht="12.75">
      <c r="B84" s="1">
        <v>810</v>
      </c>
      <c r="C84" s="10">
        <f>B84/$U$7</f>
        <v>0.675</v>
      </c>
      <c r="D84" s="11">
        <f>B84/$U$10</f>
        <v>0.6887755102040817</v>
      </c>
      <c r="E84" s="12">
        <f>(1-$U$16)+($U$16*POWER((3-2*C84),$U$17))</f>
        <v>1.065</v>
      </c>
      <c r="F84" s="13">
        <f>(1-$U$16)+($U$16*POWER((3-2*D84),$U$17))+$AA$6</f>
        <v>1.1422448979591837</v>
      </c>
      <c r="G84" s="14">
        <f>IF(B84&gt;$U$6,E84*$Q$13,$Q$15)</f>
        <v>244.95</v>
      </c>
      <c r="H84" s="15">
        <f>IF(B84&gt;$U$9,F84*$Q$13,$R$15)</f>
        <v>262.71632653061226</v>
      </c>
    </row>
    <row r="85" spans="2:8" ht="12.75">
      <c r="B85" s="1">
        <v>820</v>
      </c>
      <c r="C85" s="10">
        <f>B85/$U$7</f>
        <v>0.6833333333333333</v>
      </c>
      <c r="D85" s="11">
        <f>B85/$U$10</f>
        <v>0.6972789115646258</v>
      </c>
      <c r="E85" s="12">
        <f>(1-$U$16)+($U$16*POWER((3-2*C85),$U$17))</f>
        <v>1.0633333333333335</v>
      </c>
      <c r="F85" s="13">
        <f>(1-$U$16)+($U$16*POWER((3-2*D85),$U$17))+$AA$6</f>
        <v>1.1405442176870748</v>
      </c>
      <c r="G85" s="14">
        <f>IF(B85&gt;$U$6,E85*$Q$13,$Q$15)</f>
        <v>244.5666666666667</v>
      </c>
      <c r="H85" s="15">
        <f>IF(B85&gt;$U$9,F85*$Q$13,$R$15)</f>
        <v>262.3251700680272</v>
      </c>
    </row>
    <row r="86" spans="2:8" ht="12.75">
      <c r="B86" s="1">
        <v>830</v>
      </c>
      <c r="C86" s="10">
        <f>B86/$U$7</f>
        <v>0.6916666666666667</v>
      </c>
      <c r="D86" s="11">
        <f>B86/$U$10</f>
        <v>0.70578231292517</v>
      </c>
      <c r="E86" s="12">
        <f>(1-$U$16)+($U$16*POWER((3-2*C86),$U$17))</f>
        <v>1.0616666666666668</v>
      </c>
      <c r="F86" s="13">
        <f>(1-$U$16)+($U$16*POWER((3-2*D86),$U$17))+$AA$6</f>
        <v>1.1388435374149661</v>
      </c>
      <c r="G86" s="14">
        <f>IF(B86&gt;$U$6,E86*$Q$13,$Q$15)</f>
        <v>244.18333333333337</v>
      </c>
      <c r="H86" s="15">
        <f>IF(B86&gt;$U$9,F86*$Q$13,$R$15)</f>
        <v>261.9340136054422</v>
      </c>
    </row>
    <row r="87" spans="2:8" ht="12.75">
      <c r="B87" s="1">
        <v>840</v>
      </c>
      <c r="C87" s="10">
        <f>B87/$U$7</f>
        <v>0.7</v>
      </c>
      <c r="D87" s="11">
        <f>B87/$U$10</f>
        <v>0.7142857142857143</v>
      </c>
      <c r="E87" s="12">
        <f>(1-$U$16)+($U$16*POWER((3-2*C87),$U$17))</f>
        <v>1.06</v>
      </c>
      <c r="F87" s="13">
        <f>(1-$U$16)+($U$16*POWER((3-2*D87),$U$17))+$AA$6</f>
        <v>1.1371428571428572</v>
      </c>
      <c r="G87" s="14">
        <f>IF(B87&gt;$U$6,E87*$Q$13,$Q$15)</f>
        <v>243.8</v>
      </c>
      <c r="H87" s="15">
        <f>IF(B87&gt;$U$9,F87*$Q$13,$R$15)</f>
        <v>261.54285714285714</v>
      </c>
    </row>
    <row r="88" spans="2:8" ht="12.75">
      <c r="B88" s="1">
        <v>850</v>
      </c>
      <c r="C88" s="10">
        <f>B88/$U$7</f>
        <v>0.7083333333333334</v>
      </c>
      <c r="D88" s="11">
        <f>B88/$U$10</f>
        <v>0.7227891156462585</v>
      </c>
      <c r="E88" s="12">
        <f>(1-$U$16)+($U$16*POWER((3-2*C88),$U$17))</f>
        <v>1.0583333333333333</v>
      </c>
      <c r="F88" s="13">
        <f>(1-$U$16)+($U$16*POWER((3-2*D88),$U$17))+$AA$6</f>
        <v>1.1354421768707483</v>
      </c>
      <c r="G88" s="14">
        <f>IF(B88&gt;$U$6,E88*$Q$13,$Q$15)</f>
        <v>243.41666666666666</v>
      </c>
      <c r="H88" s="15">
        <f>IF(B88&gt;$U$9,F88*$Q$13,$R$15)</f>
        <v>261.15170068027214</v>
      </c>
    </row>
    <row r="89" spans="2:8" ht="12.75">
      <c r="B89" s="1">
        <v>860</v>
      </c>
      <c r="C89" s="10">
        <f>B89/$U$7</f>
        <v>0.7166666666666667</v>
      </c>
      <c r="D89" s="11">
        <f>B89/$U$10</f>
        <v>0.7312925170068028</v>
      </c>
      <c r="E89" s="12">
        <f>(1-$U$16)+($U$16*POWER((3-2*C89),$U$17))</f>
        <v>1.0566666666666666</v>
      </c>
      <c r="F89" s="13">
        <f>(1-$U$16)+($U$16*POWER((3-2*D89),$U$17))+$AA$6</f>
        <v>1.1337414965986397</v>
      </c>
      <c r="G89" s="14">
        <f>IF(B89&gt;$U$6,E89*$Q$13,$Q$15)</f>
        <v>243.03333333333333</v>
      </c>
      <c r="H89" s="15">
        <f>IF(B89&gt;$U$9,F89*$Q$13,$R$15)</f>
        <v>260.76054421768714</v>
      </c>
    </row>
    <row r="90" spans="2:8" ht="12.75">
      <c r="B90" s="1">
        <v>870</v>
      </c>
      <c r="C90" s="10">
        <f>B90/$U$7</f>
        <v>0.725</v>
      </c>
      <c r="D90" s="11">
        <f>B90/$U$10</f>
        <v>0.7397959183673469</v>
      </c>
      <c r="E90" s="12">
        <f>(1-$U$16)+($U$16*POWER((3-2*C90),$U$17))</f>
        <v>1.0550000000000002</v>
      </c>
      <c r="F90" s="13">
        <f>(1-$U$16)+($U$16*POWER((3-2*D90),$U$17))+$AA$6</f>
        <v>1.1320408163265308</v>
      </c>
      <c r="G90" s="14">
        <f>IF(B90&gt;$U$6,E90*$Q$13,$Q$15)</f>
        <v>242.65000000000003</v>
      </c>
      <c r="H90" s="15">
        <f>IF(B90&gt;$U$9,F90*$Q$13,$R$15)</f>
        <v>260.3693877551021</v>
      </c>
    </row>
    <row r="91" spans="2:8" ht="12.75">
      <c r="B91" s="1">
        <v>880</v>
      </c>
      <c r="C91" s="10">
        <f>B91/$U$7</f>
        <v>0.7333333333333333</v>
      </c>
      <c r="D91" s="11">
        <f>B91/$U$10</f>
        <v>0.7482993197278912</v>
      </c>
      <c r="E91" s="12">
        <f>(1-$U$16)+($U$16*POWER((3-2*C91),$U$17))</f>
        <v>1.0533333333333335</v>
      </c>
      <c r="F91" s="13">
        <f>(1-$U$16)+($U$16*POWER((3-2*D91),$U$17))+$AA$6</f>
        <v>1.1303401360544219</v>
      </c>
      <c r="G91" s="14">
        <f>IF(B91&gt;$U$6,E91*$Q$13,$Q$15)</f>
        <v>242.2666666666667</v>
      </c>
      <c r="H91" s="15">
        <f>IF(B91&gt;$U$9,F91*$Q$13,$R$15)</f>
        <v>259.978231292517</v>
      </c>
    </row>
    <row r="92" spans="2:8" ht="12.75">
      <c r="B92" s="1">
        <v>890</v>
      </c>
      <c r="C92" s="10">
        <f>B92/$U$7</f>
        <v>0.7416666666666667</v>
      </c>
      <c r="D92" s="11">
        <f>B92/$U$10</f>
        <v>0.7568027210884354</v>
      </c>
      <c r="E92" s="12">
        <f>(1-$U$16)+($U$16*POWER((3-2*C92),$U$17))</f>
        <v>1.0516666666666667</v>
      </c>
      <c r="F92" s="13">
        <f>(1-$U$16)+($U$16*POWER((3-2*D92),$U$17))+$AA$6</f>
        <v>1.128639455782313</v>
      </c>
      <c r="G92" s="14">
        <f>IF(B92&gt;$U$6,E92*$Q$13,$Q$15)</f>
        <v>241.88333333333335</v>
      </c>
      <c r="H92" s="15">
        <f>IF(B92&gt;$U$9,F92*$Q$13,$R$15)</f>
        <v>259.58707482993196</v>
      </c>
    </row>
    <row r="93" spans="2:8" ht="12.75">
      <c r="B93" s="1">
        <v>900</v>
      </c>
      <c r="C93" s="10">
        <f>B93/$U$7</f>
        <v>0.75</v>
      </c>
      <c r="D93" s="11">
        <f>B93/$U$10</f>
        <v>0.7653061224489796</v>
      </c>
      <c r="E93" s="12">
        <f>(1-$U$16)+($U$16*POWER((3-2*C93),$U$17))</f>
        <v>1.05</v>
      </c>
      <c r="F93" s="13">
        <f>(1-$U$16)+($U$16*POWER((3-2*D93),$U$17))+$AA$6</f>
        <v>1.1269387755102043</v>
      </c>
      <c r="G93" s="14">
        <f>IF(B93&gt;$U$6,E93*$Q$13,$Q$15)</f>
        <v>241.5</v>
      </c>
      <c r="H93" s="15">
        <f>IF(B93&gt;$U$9,F93*$Q$13,$R$15)</f>
        <v>259.19591836734696</v>
      </c>
    </row>
    <row r="94" spans="2:14" ht="12.75">
      <c r="B94" s="6">
        <v>910</v>
      </c>
      <c r="C94" s="10">
        <f>B94/$U$7</f>
        <v>0.7583333333333333</v>
      </c>
      <c r="D94" s="11">
        <f>B94/$U$10</f>
        <v>0.7738095238095238</v>
      </c>
      <c r="E94" s="12">
        <f>(1-$U$16)+($U$16*POWER((3-2*C94),$U$17))</f>
        <v>1.0483333333333333</v>
      </c>
      <c r="F94" s="13">
        <f>(1-$U$16)+($U$16*POWER((3-2*D94),$U$17))+$AA$6</f>
        <v>1.1252380952380954</v>
      </c>
      <c r="G94" s="14">
        <f>IF(B94&gt;$U$6,E94*$Q$13,$Q$15)</f>
        <v>241.11666666666667</v>
      </c>
      <c r="H94" s="15">
        <f>IF(B94&gt;$U$9,F94*$Q$13,$R$15)</f>
        <v>258.80476190476196</v>
      </c>
      <c r="K94" s="2">
        <v>189</v>
      </c>
      <c r="N94" s="55" t="s">
        <v>47</v>
      </c>
    </row>
    <row r="95" spans="2:8" ht="12.75">
      <c r="B95" s="1">
        <v>920</v>
      </c>
      <c r="C95" s="10">
        <f>B95/$U$7</f>
        <v>0.7666666666666667</v>
      </c>
      <c r="D95" s="11">
        <f>B95/$U$10</f>
        <v>0.782312925170068</v>
      </c>
      <c r="E95" s="12">
        <f>(1-$U$16)+($U$16*POWER((3-2*C95),$U$17))</f>
        <v>1.0466666666666666</v>
      </c>
      <c r="F95" s="13">
        <f>(1-$U$16)+($U$16*POWER((3-2*D95),$U$17))+$AA$6</f>
        <v>1.1235374149659865</v>
      </c>
      <c r="G95" s="14">
        <f>IF(B95&gt;$U$6,E95*$Q$13,$Q$15)</f>
        <v>240.73333333333332</v>
      </c>
      <c r="H95" s="15">
        <f>IF(B95&gt;$U$9,F95*$Q$13,$R$15)</f>
        <v>258.4136054421769</v>
      </c>
    </row>
    <row r="96" spans="2:8" ht="12.75">
      <c r="B96" s="1">
        <v>930</v>
      </c>
      <c r="C96" s="10">
        <f>B96/$U$7</f>
        <v>0.775</v>
      </c>
      <c r="D96" s="11">
        <f>B96/$U$10</f>
        <v>0.7908163265306123</v>
      </c>
      <c r="E96" s="12">
        <f>(1-$U$16)+($U$16*POWER((3-2*C96),$U$17))</f>
        <v>1.045</v>
      </c>
      <c r="F96" s="13">
        <f>(1-$U$16)+($U$16*POWER((3-2*D96),$U$17))+$AA$6</f>
        <v>1.1218367346938776</v>
      </c>
      <c r="G96" s="14">
        <f>IF(B96&gt;$U$6,E96*$Q$13,$Q$15)</f>
        <v>240.35</v>
      </c>
      <c r="H96" s="15">
        <f>IF(B96&gt;$U$9,F96*$Q$13,$R$15)</f>
        <v>258.02244897959184</v>
      </c>
    </row>
    <row r="97" spans="2:8" ht="12.75">
      <c r="B97" s="1">
        <v>940</v>
      </c>
      <c r="C97" s="10">
        <f>B97/$U$7</f>
        <v>0.7833333333333333</v>
      </c>
      <c r="D97" s="11">
        <f>B97/$U$10</f>
        <v>0.7993197278911565</v>
      </c>
      <c r="E97" s="12">
        <f>(1-$U$16)+($U$16*POWER((3-2*C97),$U$17))</f>
        <v>1.0433333333333334</v>
      </c>
      <c r="F97" s="13">
        <f>(1-$U$16)+($U$16*POWER((3-2*D97),$U$17))+$AA$6</f>
        <v>1.120136054421769</v>
      </c>
      <c r="G97" s="14">
        <f>IF(B97&gt;$U$6,E97*$Q$13,$Q$15)</f>
        <v>239.9666666666667</v>
      </c>
      <c r="H97" s="15">
        <f>IF(B97&gt;$U$9,F97*$Q$13,$R$15)</f>
        <v>257.63129251700684</v>
      </c>
    </row>
    <row r="98" spans="2:8" ht="12.75">
      <c r="B98" s="1">
        <v>950</v>
      </c>
      <c r="C98" s="10">
        <f>B98/$U$7</f>
        <v>0.7916666666666666</v>
      </c>
      <c r="D98" s="11">
        <f>B98/$U$10</f>
        <v>0.8078231292517006</v>
      </c>
      <c r="E98" s="12">
        <f>(1-$U$16)+($U$16*POWER((3-2*C98),$U$17))</f>
        <v>1.0416666666666667</v>
      </c>
      <c r="F98" s="13">
        <f>(1-$U$16)+($U$16*POWER((3-2*D98),$U$17))+$AA$6</f>
        <v>1.11843537414966</v>
      </c>
      <c r="G98" s="14">
        <f>IF(B98&gt;$U$6,E98*$Q$13,$Q$15)</f>
        <v>239.58333333333334</v>
      </c>
      <c r="H98" s="15">
        <f>IF(B98&gt;$U$9,F98*$Q$13,$R$15)</f>
        <v>257.2401360544218</v>
      </c>
    </row>
    <row r="99" spans="2:8" ht="12.75">
      <c r="B99" s="1">
        <v>960</v>
      </c>
      <c r="C99" s="10">
        <f>B99/$U$7</f>
        <v>0.8</v>
      </c>
      <c r="D99" s="11">
        <f>B99/$U$10</f>
        <v>0.8163265306122449</v>
      </c>
      <c r="E99" s="12">
        <f>(1-$U$16)+($U$16*POWER((3-2*C99),$U$17))</f>
        <v>1.04</v>
      </c>
      <c r="F99" s="13">
        <f>(1-$U$16)+($U$16*POWER((3-2*D99),$U$17))+$AA$6</f>
        <v>1.116734693877551</v>
      </c>
      <c r="G99" s="14">
        <f>IF(B99&gt;$U$6,E99*$Q$13,$Q$15)</f>
        <v>239.20000000000002</v>
      </c>
      <c r="H99" s="15">
        <f>IF(B99&gt;$U$9,F99*$Q$13,$R$15)</f>
        <v>256.8489795918367</v>
      </c>
    </row>
    <row r="100" spans="2:8" ht="12.75">
      <c r="B100" s="1">
        <v>970</v>
      </c>
      <c r="C100" s="10">
        <f>B100/$U$7</f>
        <v>0.8083333333333333</v>
      </c>
      <c r="D100" s="11">
        <f>B100/$U$10</f>
        <v>0.8248299319727891</v>
      </c>
      <c r="E100" s="12">
        <f>(1-$U$16)+($U$16*POWER((3-2*C100),$U$17))</f>
        <v>1.0383333333333333</v>
      </c>
      <c r="F100" s="13">
        <f>(1-$U$16)+($U$16*POWER((3-2*D100),$U$17))+$AA$6</f>
        <v>1.1150340136054422</v>
      </c>
      <c r="G100" s="14">
        <f>IF(B100&gt;$U$6,E100*$Q$13,$Q$15)</f>
        <v>238.81666666666666</v>
      </c>
      <c r="H100" s="15">
        <f>IF(B100&gt;$U$9,F100*$Q$13,$R$15)</f>
        <v>256.4578231292517</v>
      </c>
    </row>
    <row r="101" spans="2:8" ht="12.75">
      <c r="B101" s="1">
        <v>980</v>
      </c>
      <c r="C101" s="10">
        <f>B101/$U$7</f>
        <v>0.8166666666666667</v>
      </c>
      <c r="D101" s="11">
        <f>B101/$U$10</f>
        <v>0.8333333333333334</v>
      </c>
      <c r="E101" s="12">
        <f>(1-$U$16)+($U$16*POWER((3-2*C101),$U$17))</f>
        <v>1.0366666666666666</v>
      </c>
      <c r="F101" s="13">
        <f>(1-$U$16)+($U$16*POWER((3-2*D101),$U$17))+$AA$6</f>
        <v>1.1133333333333335</v>
      </c>
      <c r="G101" s="14">
        <f>IF(B101&gt;$U$6,E101*$Q$13,$Q$15)</f>
        <v>238.43333333333334</v>
      </c>
      <c r="H101" s="15">
        <f>IF(B101&gt;$U$9,F101*$Q$13,$R$15)</f>
        <v>256.0666666666667</v>
      </c>
    </row>
    <row r="102" spans="2:8" ht="12.75">
      <c r="B102" s="1">
        <v>990</v>
      </c>
      <c r="C102" s="10">
        <f>B102/$U$7</f>
        <v>0.825</v>
      </c>
      <c r="D102" s="11">
        <f>B102/$U$10</f>
        <v>0.8418367346938775</v>
      </c>
      <c r="E102" s="12">
        <f>(1-$U$16)+($U$16*POWER((3-2*C102),$U$17))</f>
        <v>1.0350000000000001</v>
      </c>
      <c r="F102" s="13">
        <f>(1-$U$16)+($U$16*POWER((3-2*D102),$U$17))+$AA$6</f>
        <v>1.1116326530612246</v>
      </c>
      <c r="G102" s="14">
        <f>IF(B102&gt;$U$6,E102*$Q$13,$Q$15)</f>
        <v>238.05000000000004</v>
      </c>
      <c r="H102" s="15">
        <f>IF(B102&gt;$U$9,F102*$Q$13,$R$15)</f>
        <v>255.67551020408166</v>
      </c>
    </row>
    <row r="103" spans="2:8" ht="12.75">
      <c r="B103" s="1">
        <v>1000</v>
      </c>
      <c r="C103" s="10">
        <f>B103/$U$7</f>
        <v>0.8333333333333334</v>
      </c>
      <c r="D103" s="11">
        <f>B103/$U$10</f>
        <v>0.8503401360544217</v>
      </c>
      <c r="E103" s="12">
        <f>(1-$U$16)+($U$16*POWER((3-2*C103),$U$17))</f>
        <v>1.0333333333333334</v>
      </c>
      <c r="F103" s="13">
        <f>(1-$U$16)+($U$16*POWER((3-2*D103),$U$17))+$AA$6</f>
        <v>1.1099319727891157</v>
      </c>
      <c r="G103" s="14">
        <f>IF(B103&gt;$U$6,E103*$Q$13,$Q$15)</f>
        <v>237.66666666666669</v>
      </c>
      <c r="H103" s="15">
        <f>IF(B103&gt;$U$9,F103*$Q$13,$R$15)</f>
        <v>255.2843537414966</v>
      </c>
    </row>
    <row r="104" spans="2:8" ht="12.75">
      <c r="B104" s="1">
        <v>1010</v>
      </c>
      <c r="C104" s="10">
        <f>B104/$U$7</f>
        <v>0.8416666666666667</v>
      </c>
      <c r="D104" s="11">
        <f>B104/$U$10</f>
        <v>0.858843537414966</v>
      </c>
      <c r="E104" s="12">
        <f>(1-$U$16)+($U$16*POWER((3-2*C104),$U$17))</f>
        <v>1.0316666666666667</v>
      </c>
      <c r="F104" s="13">
        <f>(1-$U$16)+($U$16*POWER((3-2*D104),$U$17))+$AA$6</f>
        <v>1.1082312925170068</v>
      </c>
      <c r="G104" s="14">
        <f>IF(B104&gt;$U$6,E104*$Q$13,$Q$15)</f>
        <v>237.28333333333336</v>
      </c>
      <c r="H104" s="15">
        <f>IF(B104&gt;$U$9,F104*$Q$13,$R$15)</f>
        <v>254.89319727891157</v>
      </c>
    </row>
    <row r="105" spans="2:8" ht="12.75">
      <c r="B105" s="1">
        <v>1020</v>
      </c>
      <c r="C105" s="10">
        <f>B105/$U$7</f>
        <v>0.85</v>
      </c>
      <c r="D105" s="11">
        <f>B105/$U$10</f>
        <v>0.8673469387755102</v>
      </c>
      <c r="E105" s="12">
        <f>(1-$U$16)+($U$16*POWER((3-2*C105),$U$17))</f>
        <v>1.03</v>
      </c>
      <c r="F105" s="13">
        <f>(1-$U$16)+($U$16*POWER((3-2*D105),$U$17))+$AA$6</f>
        <v>1.1065306122448981</v>
      </c>
      <c r="G105" s="14">
        <f>IF(B105&gt;$U$6,E105*$Q$13,$Q$15)</f>
        <v>236.9</v>
      </c>
      <c r="H105" s="15">
        <f>IF(B105&gt;$U$9,F105*$Q$13,$R$15)</f>
        <v>254.50204081632657</v>
      </c>
    </row>
    <row r="106" spans="2:8" ht="12.75">
      <c r="B106" s="1">
        <v>1030</v>
      </c>
      <c r="C106" s="10">
        <f>B106/$U$7</f>
        <v>0.8583333333333333</v>
      </c>
      <c r="D106" s="11">
        <f>B106/$U$10</f>
        <v>0.8758503401360545</v>
      </c>
      <c r="E106" s="12">
        <f>(1-$U$16)+($U$16*POWER((3-2*C106),$U$17))</f>
        <v>1.0283333333333333</v>
      </c>
      <c r="F106" s="13">
        <f>(1-$U$16)+($U$16*POWER((3-2*D106),$U$17))+$AA$6</f>
        <v>1.1048299319727892</v>
      </c>
      <c r="G106" s="14">
        <f>IF(B106&gt;$U$6,E106*$Q$13,$Q$15)</f>
        <v>236.51666666666665</v>
      </c>
      <c r="H106" s="15">
        <f>IF(B106&gt;$U$9,F106*$Q$13,$R$15)</f>
        <v>254.1108843537415</v>
      </c>
    </row>
    <row r="107" spans="2:8" ht="12.75">
      <c r="B107" s="1">
        <v>1040</v>
      </c>
      <c r="C107" s="10">
        <f>B107/$U$7</f>
        <v>0.8666666666666667</v>
      </c>
      <c r="D107" s="11">
        <f>B107/$U$10</f>
        <v>0.8843537414965986</v>
      </c>
      <c r="E107" s="12">
        <f>(1-$U$16)+($U$16*POWER((3-2*C107),$U$17))</f>
        <v>1.0266666666666666</v>
      </c>
      <c r="F107" s="13">
        <f>(1-$U$16)+($U$16*POWER((3-2*D107),$U$17))+$AA$6</f>
        <v>1.1031292517006803</v>
      </c>
      <c r="G107" s="14">
        <f>IF(B107&gt;$U$6,E107*$Q$13,$Q$15)</f>
        <v>236.13333333333333</v>
      </c>
      <c r="H107" s="15">
        <f>IF(B107&gt;$U$9,F107*$Q$13,$R$15)</f>
        <v>253.71972789115648</v>
      </c>
    </row>
    <row r="108" spans="2:8" ht="12.75">
      <c r="B108" s="1">
        <v>1050</v>
      </c>
      <c r="C108" s="10">
        <f>B108/$U$7</f>
        <v>0.875</v>
      </c>
      <c r="D108" s="11">
        <f>B108/$U$10</f>
        <v>0.8928571428571429</v>
      </c>
      <c r="E108" s="12">
        <f>(1-$U$16)+($U$16*POWER((3-2*C108),$U$17))</f>
        <v>1.025</v>
      </c>
      <c r="F108" s="13">
        <f>(1-$U$16)+($U$16*POWER((3-2*D108),$U$17))+$AA$6</f>
        <v>1.1014285714285714</v>
      </c>
      <c r="G108" s="14">
        <f>IF(B108&gt;$U$6,E108*$Q$13,$Q$15)</f>
        <v>235.74999999999997</v>
      </c>
      <c r="H108" s="15">
        <f>IF(B108&gt;$U$9,F108*$Q$13,$R$15)</f>
        <v>253.32857142857142</v>
      </c>
    </row>
    <row r="109" spans="2:8" ht="12.75">
      <c r="B109" s="1">
        <v>1060</v>
      </c>
      <c r="C109" s="10">
        <f>B109/$U$7</f>
        <v>0.8833333333333333</v>
      </c>
      <c r="D109" s="11">
        <f>B109/$U$10</f>
        <v>0.9013605442176871</v>
      </c>
      <c r="E109" s="12">
        <f>(1-$U$16)+($U$16*POWER((3-2*C109),$U$17))</f>
        <v>1.0233333333333334</v>
      </c>
      <c r="F109" s="13">
        <f>(1-$U$16)+($U$16*POWER((3-2*D109),$U$17))+$AA$6</f>
        <v>1.0997278911564627</v>
      </c>
      <c r="G109" s="14">
        <f>IF(B109&gt;$U$6,E109*$Q$13,$Q$15)</f>
        <v>235.36666666666667</v>
      </c>
      <c r="H109" s="15">
        <f>IF(B109&gt;$U$9,F109*$Q$13,$R$15)</f>
        <v>252.93741496598642</v>
      </c>
    </row>
    <row r="110" spans="2:8" ht="12.75">
      <c r="B110" s="1">
        <v>1070</v>
      </c>
      <c r="C110" s="10">
        <f>B110/$U$7</f>
        <v>0.8916666666666667</v>
      </c>
      <c r="D110" s="11">
        <f>B110/$U$10</f>
        <v>0.9098639455782312</v>
      </c>
      <c r="E110" s="12">
        <f>(1-$U$16)+($U$16*POWER((3-2*C110),$U$17))</f>
        <v>1.0216666666666667</v>
      </c>
      <c r="F110" s="13">
        <f>(1-$U$16)+($U$16*POWER((3-2*D110),$U$17))+$AA$6</f>
        <v>1.0980272108843538</v>
      </c>
      <c r="G110" s="14">
        <f>IF(B110&gt;$U$6,E110*$Q$13,$Q$15)</f>
        <v>234.98333333333335</v>
      </c>
      <c r="H110" s="15">
        <f>IF(B110&gt;$U$9,F110*$Q$13,$R$15)</f>
        <v>252.5462585034014</v>
      </c>
    </row>
    <row r="111" spans="2:8" ht="12.75">
      <c r="B111" s="1">
        <v>1080</v>
      </c>
      <c r="C111" s="10">
        <f>B111/$U$7</f>
        <v>0.9</v>
      </c>
      <c r="D111" s="11">
        <f>B111/$U$10</f>
        <v>0.9183673469387755</v>
      </c>
      <c r="E111" s="12">
        <f>(1-$U$16)+($U$16*POWER((3-2*C111),$U$17))</f>
        <v>1.02</v>
      </c>
      <c r="F111" s="13">
        <f>(1-$U$16)+($U$16*POWER((3-2*D111),$U$17))+$AA$6</f>
        <v>1.096326530612245</v>
      </c>
      <c r="G111" s="14">
        <f>IF(B111&gt;$U$6,E111*$Q$13,$Q$15)</f>
        <v>234.6</v>
      </c>
      <c r="H111" s="15">
        <f>IF(B111&gt;$U$9,F111*$Q$13,$R$15)</f>
        <v>252.15510204081633</v>
      </c>
    </row>
    <row r="112" spans="2:8" ht="12.75">
      <c r="B112" s="1">
        <v>1090</v>
      </c>
      <c r="C112" s="10">
        <f>B112/$U$7</f>
        <v>0.9083333333333333</v>
      </c>
      <c r="D112" s="11">
        <f>B112/$U$10</f>
        <v>0.9268707482993197</v>
      </c>
      <c r="E112" s="12">
        <f>(1-$U$16)+($U$16*POWER((3-2*C112),$U$17))</f>
        <v>1.0183333333333333</v>
      </c>
      <c r="F112" s="13">
        <f>(1-$U$16)+($U$16*POWER((3-2*D112),$U$17))+$AA$6</f>
        <v>1.0946258503401363</v>
      </c>
      <c r="G112" s="14">
        <f>IF(B112&gt;$U$6,E112*$Q$13,$Q$15)</f>
        <v>234.21666666666667</v>
      </c>
      <c r="H112" s="15">
        <f>IF(B112&gt;$U$9,F112*$Q$13,$R$15)</f>
        <v>251.76394557823133</v>
      </c>
    </row>
    <row r="113" spans="2:8" ht="12.75">
      <c r="B113" s="1">
        <v>1100</v>
      </c>
      <c r="C113" s="10">
        <f>B113/$U$7</f>
        <v>0.9166666666666666</v>
      </c>
      <c r="D113" s="11">
        <f>B113/$U$10</f>
        <v>0.935374149659864</v>
      </c>
      <c r="E113" s="12">
        <f>(1-$U$16)+($U$16*POWER((3-2*C113),$U$17))</f>
        <v>1.0166666666666666</v>
      </c>
      <c r="F113" s="13">
        <f>(1-$U$16)+($U$16*POWER((3-2*D113),$U$17))+$AA$6</f>
        <v>1.0929251700680274</v>
      </c>
      <c r="G113" s="14">
        <f>IF(B113&gt;$U$6,E113*$Q$13,$Q$15)</f>
        <v>233.83333333333331</v>
      </c>
      <c r="H113" s="15">
        <f>IF(B113&gt;$U$9,F113*$Q$13,$R$15)</f>
        <v>251.3727891156463</v>
      </c>
    </row>
    <row r="114" spans="2:8" ht="12.75">
      <c r="B114" s="1">
        <v>1110</v>
      </c>
      <c r="C114" s="10">
        <f>B114/$U$7</f>
        <v>0.925</v>
      </c>
      <c r="D114" s="11">
        <f>B114/$U$10</f>
        <v>0.9438775510204082</v>
      </c>
      <c r="E114" s="12">
        <f>(1-$U$16)+($U$16*POWER((3-2*C114),$U$17))</f>
        <v>1.0150000000000001</v>
      </c>
      <c r="F114" s="13">
        <f>(1-$U$16)+($U$16*POWER((3-2*D114),$U$17))+$AA$6</f>
        <v>1.0912244897959185</v>
      </c>
      <c r="G114" s="14">
        <f>IF(B114&gt;$U$6,E114*$Q$13,$Q$15)</f>
        <v>233.45000000000002</v>
      </c>
      <c r="H114" s="15">
        <f>IF(B114&gt;$U$9,F114*$Q$13,$R$15)</f>
        <v>250.98163265306124</v>
      </c>
    </row>
    <row r="115" spans="2:8" ht="12.75">
      <c r="B115" s="1">
        <v>1120</v>
      </c>
      <c r="C115" s="10">
        <f>B115/$U$7</f>
        <v>0.9333333333333333</v>
      </c>
      <c r="D115" s="11">
        <f>B115/$U$10</f>
        <v>0.9523809523809523</v>
      </c>
      <c r="E115" s="12">
        <f>(1-$U$16)+($U$16*POWER((3-2*C115),$U$17))</f>
        <v>1.0133333333333334</v>
      </c>
      <c r="F115" s="13">
        <f>(1-$U$16)+($U$16*POWER((3-2*D115),$U$17))+$AA$6</f>
        <v>1.0895238095238096</v>
      </c>
      <c r="G115" s="14">
        <f>IF(B115&gt;$U$6,E115*$Q$13,$Q$15)</f>
        <v>233.0666666666667</v>
      </c>
      <c r="H115" s="15">
        <f>IF(B115&gt;$U$9,F115*$Q$13,$R$15)</f>
        <v>250.5904761904762</v>
      </c>
    </row>
    <row r="116" spans="2:8" ht="12.75">
      <c r="B116" s="1">
        <v>1130</v>
      </c>
      <c r="C116" s="10">
        <f>B116/$U$7</f>
        <v>0.9416666666666667</v>
      </c>
      <c r="D116" s="11">
        <f>B116/$U$10</f>
        <v>0.9608843537414966</v>
      </c>
      <c r="E116" s="12">
        <f>(1-$U$16)+($U$16*POWER((3-2*C116),$U$17))</f>
        <v>1.0116666666666667</v>
      </c>
      <c r="F116" s="13">
        <f>(1-$U$16)+($U$16*POWER((3-2*D116),$U$17))+$AA$6</f>
        <v>1.0878231292517007</v>
      </c>
      <c r="G116" s="14">
        <f>IF(B116&gt;$U$6,E116*$Q$13,$Q$15)</f>
        <v>232.68333333333334</v>
      </c>
      <c r="H116" s="15">
        <f>IF(B116&gt;$U$9,F116*$Q$13,$R$15)</f>
        <v>250.19931972789115</v>
      </c>
    </row>
    <row r="117" spans="2:8" ht="12.75">
      <c r="B117" s="1">
        <v>1140</v>
      </c>
      <c r="C117" s="10">
        <f>B117/$U$7</f>
        <v>0.95</v>
      </c>
      <c r="D117" s="11">
        <f>B117/$U$10</f>
        <v>0.9693877551020408</v>
      </c>
      <c r="E117" s="12">
        <f>(1-$U$16)+($U$16*POWER((3-2*C117),$U$17))</f>
        <v>1.01</v>
      </c>
      <c r="F117" s="13">
        <f>(1-$U$16)+($U$16*POWER((3-2*D117),$U$17))+$AA$6</f>
        <v>1.086122448979592</v>
      </c>
      <c r="G117" s="14">
        <f>IF(B117&gt;$U$6,E117*$Q$13,$Q$15)</f>
        <v>232.3</v>
      </c>
      <c r="H117" s="15">
        <f>IF(B117&gt;$U$9,F117*$Q$13,$R$15)</f>
        <v>249.80816326530615</v>
      </c>
    </row>
    <row r="118" spans="2:8" ht="12.75">
      <c r="B118" s="1">
        <v>1150</v>
      </c>
      <c r="C118" s="10">
        <f>B118/$U$7</f>
        <v>0.9583333333333334</v>
      </c>
      <c r="D118" s="11">
        <f>B118/$U$10</f>
        <v>0.9778911564625851</v>
      </c>
      <c r="E118" s="12">
        <f>(1-$U$16)+($U$16*POWER((3-2*C118),$U$17))</f>
        <v>1.0083333333333333</v>
      </c>
      <c r="F118" s="13">
        <f>(1-$U$16)+($U$16*POWER((3-2*D118),$U$17))+$AA$6</f>
        <v>1.084421768707483</v>
      </c>
      <c r="G118" s="14">
        <f>IF(B118&gt;$U$6,E118*$Q$13,$Q$15)</f>
        <v>231.91666666666666</v>
      </c>
      <c r="H118" s="15">
        <f>IF(B118&gt;$U$9,F118*$Q$13,$R$15)</f>
        <v>249.41700680272112</v>
      </c>
    </row>
    <row r="119" spans="2:8" ht="12.75">
      <c r="B119" s="1">
        <v>1160</v>
      </c>
      <c r="C119" s="10">
        <f>B119/$U$7</f>
        <v>0.9666666666666667</v>
      </c>
      <c r="D119" s="11">
        <f>B119/$U$10</f>
        <v>0.9863945578231292</v>
      </c>
      <c r="E119" s="12">
        <f>(1-$U$16)+($U$16*POWER((3-2*C119),$U$17))</f>
        <v>1.0066666666666666</v>
      </c>
      <c r="F119" s="13">
        <f>(1-$U$16)+($U$16*POWER((3-2*D119),$U$17))+$AA$6</f>
        <v>1.0827210884353742</v>
      </c>
      <c r="G119" s="14">
        <f>IF(B119&gt;$U$6,E119*$Q$13,$Q$15)</f>
        <v>231.53333333333333</v>
      </c>
      <c r="H119" s="15">
        <f>IF(B119&gt;$U$9,F119*$Q$13,$R$15)</f>
        <v>249.02585034013606</v>
      </c>
    </row>
    <row r="120" spans="2:8" ht="12.75">
      <c r="B120" s="1">
        <v>1170</v>
      </c>
      <c r="C120" s="10">
        <f>B120/$U$7</f>
        <v>0.975</v>
      </c>
      <c r="D120" s="11">
        <f>B120/$U$10</f>
        <v>0.9948979591836735</v>
      </c>
      <c r="E120" s="12">
        <f>(1-$U$16)+($U$16*POWER((3-2*C120),$U$17))</f>
        <v>1.0050000000000001</v>
      </c>
      <c r="F120" s="13">
        <f>(1-$U$16)+($U$16*POWER((3-2*D120),$U$17))+$AA$6</f>
        <v>1.0810204081632655</v>
      </c>
      <c r="G120" s="14">
        <f>IF(B120&gt;$U$6,E120*$Q$13,$Q$15)</f>
        <v>231.15000000000003</v>
      </c>
      <c r="H120" s="15">
        <f>IF(B120&gt;$U$9,F120*$Q$13,$R$15)</f>
        <v>248.63469387755106</v>
      </c>
    </row>
    <row r="121" spans="2:8" ht="12.75">
      <c r="B121" s="1">
        <v>1180</v>
      </c>
      <c r="C121" s="10">
        <f>B121/$U$7</f>
        <v>0.9833333333333333</v>
      </c>
      <c r="D121" s="11">
        <f>B121/$U$10</f>
        <v>1.0034013605442176</v>
      </c>
      <c r="E121" s="12">
        <f>(1-$U$16)+($U$16*POWER((3-2*C121),$U$17))</f>
        <v>1.0033333333333334</v>
      </c>
      <c r="F121" s="13">
        <f>(1-$U$16)+($U$16*POWER((3-2*D121),$U$17))+$AA$6</f>
        <v>1.0793197278911566</v>
      </c>
      <c r="G121" s="14">
        <f>IF(B121&gt;$U$6,E121*$Q$13,$Q$15)</f>
        <v>230.76666666666668</v>
      </c>
      <c r="H121" s="15">
        <f>IF(B121&gt;$U$9,F121*$Q$13,$R$15)</f>
        <v>248.24353741496603</v>
      </c>
    </row>
    <row r="122" spans="2:8" ht="12.75">
      <c r="B122" s="1">
        <v>1190</v>
      </c>
      <c r="C122" s="10">
        <f>B122/$U$7</f>
        <v>0.9916666666666667</v>
      </c>
      <c r="D122" s="11">
        <f>B122/$U$10</f>
        <v>1.0119047619047619</v>
      </c>
      <c r="E122" s="12">
        <f>(1-$U$16)+($U$16*POWER((3-2*C122),$U$17))</f>
        <v>1.0016666666666667</v>
      </c>
      <c r="F122" s="13">
        <f>(1-$U$16)+($U$16*POWER((3-2*D122),$U$17))+$AA$6</f>
        <v>1.0776190476190477</v>
      </c>
      <c r="G122" s="14">
        <f>IF(B122&gt;$U$6,E122*$Q$13,$Q$15)</f>
        <v>230.38333333333335</v>
      </c>
      <c r="H122" s="15">
        <f>IF(B122&gt;$U$9,F122*$Q$13,$R$15)</f>
        <v>247.85238095238097</v>
      </c>
    </row>
    <row r="123" spans="2:8" ht="12.75">
      <c r="B123" s="1">
        <v>1200</v>
      </c>
      <c r="C123" s="10">
        <f>B123/$U$7</f>
        <v>1</v>
      </c>
      <c r="D123" s="11">
        <f>B123/$U$10</f>
        <v>1.0204081632653061</v>
      </c>
      <c r="E123" s="12">
        <f>(1-$U$16)+($U$16*POWER((3-2*C123),$U$17))</f>
        <v>1</v>
      </c>
      <c r="F123" s="13">
        <f>(1-$U$16)+($U$16*POWER((3-2*D123),$U$17))+$AA$6</f>
        <v>1.0759183673469388</v>
      </c>
      <c r="G123" s="14">
        <f>IF(B123&gt;$U$6,E123*$Q$13,$Q$15)</f>
        <v>230</v>
      </c>
      <c r="H123" s="15">
        <f>IF(B123&gt;$U$9,F123*$Q$13,$R$15)</f>
        <v>247.4612244897959</v>
      </c>
    </row>
    <row r="124" spans="2:8" ht="12.75">
      <c r="B124" s="1">
        <v>1210</v>
      </c>
      <c r="C124" s="10">
        <f>B124/$U$7</f>
        <v>1.0083333333333333</v>
      </c>
      <c r="D124" s="11">
        <f>B124/$U$10</f>
        <v>1.0289115646258504</v>
      </c>
      <c r="E124" s="12">
        <f>(1-$U$16)+($U$16*POWER((3-2*C124),$U$17))</f>
        <v>0.9983333333333334</v>
      </c>
      <c r="F124" s="13">
        <f>(1-$U$16)+($U$16*POWER((3-2*D124),$U$17))+$AA$6</f>
        <v>1.07421768707483</v>
      </c>
      <c r="G124" s="14">
        <f>IF(B124&gt;$U$6,E124*$Q$13,$Q$15)</f>
        <v>229.61666666666667</v>
      </c>
      <c r="H124" s="15">
        <f>IF(B124&gt;$U$9,F124*$Q$13,$R$15)</f>
        <v>247.07006802721088</v>
      </c>
    </row>
    <row r="125" spans="2:8" ht="12.75">
      <c r="B125" s="1">
        <v>1220</v>
      </c>
      <c r="C125" s="10">
        <f>B125/$U$7</f>
        <v>1.0166666666666666</v>
      </c>
      <c r="D125" s="11">
        <f>B125/$U$10</f>
        <v>1.0374149659863945</v>
      </c>
      <c r="E125" s="12">
        <f>(1-$U$16)+($U$16*POWER((3-2*C125),$U$17))</f>
        <v>0.9966666666666667</v>
      </c>
      <c r="F125" s="13">
        <f>(1-$U$16)+($U$16*POWER((3-2*D125),$U$17))+$AA$6</f>
        <v>1.0725170068027212</v>
      </c>
      <c r="G125" s="14">
        <f>IF(B125&gt;$U$6,E125*$Q$13,$Q$15)</f>
        <v>229.23333333333335</v>
      </c>
      <c r="H125" s="15">
        <f>IF(B125&gt;$U$9,F125*$Q$13,$R$15)</f>
        <v>246.67891156462588</v>
      </c>
    </row>
    <row r="126" spans="2:8" ht="12.75">
      <c r="B126" s="1">
        <v>1230</v>
      </c>
      <c r="C126" s="10">
        <f>B126/$U$7</f>
        <v>1.025</v>
      </c>
      <c r="D126" s="11">
        <f>B126/$U$10</f>
        <v>1.0459183673469388</v>
      </c>
      <c r="E126" s="12">
        <f>(1-$U$16)+($U$16*POWER((3-2*C126),$U$17))</f>
        <v>0.9950000000000001</v>
      </c>
      <c r="F126" s="13">
        <f>(1-$U$16)+($U$16*POWER((3-2*D126),$U$17))+$AA$6</f>
        <v>1.0708163265306123</v>
      </c>
      <c r="G126" s="14">
        <f>IF(B126&gt;$U$6,E126*$Q$13,$Q$15)</f>
        <v>228.85000000000002</v>
      </c>
      <c r="H126" s="15">
        <f>IF(B126&gt;$U$9,F126*$Q$13,$R$15)</f>
        <v>246.28775510204082</v>
      </c>
    </row>
    <row r="127" spans="2:8" ht="12.75">
      <c r="B127" s="1">
        <v>1240</v>
      </c>
      <c r="C127" s="10">
        <f>B127/$U$7</f>
        <v>1.0333333333333334</v>
      </c>
      <c r="D127" s="11">
        <f>B127/$U$10</f>
        <v>1.054421768707483</v>
      </c>
      <c r="E127" s="12">
        <f>(1-$U$16)+($U$16*POWER((3-2*C127),$U$17))</f>
        <v>0.9933333333333334</v>
      </c>
      <c r="F127" s="13">
        <f>(1-$U$16)+($U$16*POWER((3-2*D127),$U$17))+$AA$6</f>
        <v>1.0691156462585034</v>
      </c>
      <c r="G127" s="14">
        <f>IF(B127&gt;$U$6,E127*$Q$13,$Q$15)</f>
        <v>228.46666666666667</v>
      </c>
      <c r="H127" s="15">
        <f>IF(B127&gt;$U$9,F127*$Q$13,$R$15)</f>
        <v>245.8965986394558</v>
      </c>
    </row>
    <row r="128" spans="2:8" ht="12.75">
      <c r="B128" s="1">
        <v>1250</v>
      </c>
      <c r="C128" s="10">
        <f>B128/$U$7</f>
        <v>1.0416666666666667</v>
      </c>
      <c r="D128" s="11">
        <f>B128/$U$10</f>
        <v>1.0629251700680271</v>
      </c>
      <c r="E128" s="12">
        <f>(1-$U$16)+($U$16*POWER((3-2*C128),$U$17))</f>
        <v>0.9916666666666667</v>
      </c>
      <c r="F128" s="13">
        <f>(1-$U$16)+($U$16*POWER((3-2*D128),$U$17))+$AA$6</f>
        <v>1.0674149659863947</v>
      </c>
      <c r="G128" s="14">
        <f>IF(B128&gt;$U$6,E128*$Q$13,$Q$15)</f>
        <v>228.08333333333334</v>
      </c>
      <c r="H128" s="15">
        <f>IF(B128&gt;$U$9,F128*$Q$13,$R$15)</f>
        <v>245.5054421768708</v>
      </c>
    </row>
    <row r="129" spans="2:8" ht="12.75">
      <c r="B129" s="1">
        <v>1260</v>
      </c>
      <c r="C129" s="10">
        <f>B129/$U$7</f>
        <v>1.05</v>
      </c>
      <c r="D129" s="11">
        <f>B129/$U$10</f>
        <v>1.0714285714285714</v>
      </c>
      <c r="E129" s="12">
        <f>(1-$U$16)+($U$16*POWER((3-2*C129),$U$17))</f>
        <v>0.99</v>
      </c>
      <c r="F129" s="13">
        <f>(1-$U$16)+($U$16*POWER((3-2*D129),$U$17))+$AA$6</f>
        <v>1.0657142857142858</v>
      </c>
      <c r="G129" s="14">
        <f>IF(B129&gt;$U$6,E129*$Q$13,$Q$15)</f>
        <v>227.7</v>
      </c>
      <c r="H129" s="15">
        <f>IF(B129&gt;$U$9,F129*$Q$13,$R$15)</f>
        <v>245.11428571428576</v>
      </c>
    </row>
    <row r="130" spans="2:8" ht="12.75">
      <c r="B130" s="1">
        <v>1270</v>
      </c>
      <c r="C130" s="10">
        <f>B130/$U$7</f>
        <v>1.0583333333333333</v>
      </c>
      <c r="D130" s="11">
        <f>B130/$U$10</f>
        <v>1.0799319727891157</v>
      </c>
      <c r="E130" s="12">
        <f>(1-$U$16)+($U$16*POWER((3-2*C130),$U$17))</f>
        <v>0.9883333333333334</v>
      </c>
      <c r="F130" s="13">
        <f>(1-$U$16)+($U$16*POWER((3-2*D130),$U$17))+$AA$6</f>
        <v>1.064013605442177</v>
      </c>
      <c r="G130" s="14">
        <f>IF(B130&gt;$U$6,E130*$Q$13,$Q$15)</f>
        <v>227.3166666666667</v>
      </c>
      <c r="H130" s="15">
        <f>IF(B130&gt;$U$9,F130*$Q$13,$R$15)</f>
        <v>244.7231292517007</v>
      </c>
    </row>
    <row r="131" spans="2:8" ht="12.75">
      <c r="B131" s="1">
        <v>1280</v>
      </c>
      <c r="C131" s="10">
        <f>B131/$U$7</f>
        <v>1.0666666666666667</v>
      </c>
      <c r="D131" s="11">
        <f>B131/$U$10</f>
        <v>1.08843537414966</v>
      </c>
      <c r="E131" s="12">
        <f>(1-$U$16)+($U$16*POWER((3-2*C131),$U$17))</f>
        <v>0.9866666666666667</v>
      </c>
      <c r="F131" s="13">
        <f>(1-$U$16)+($U$16*POWER((3-2*D131),$U$17))+$AA$6</f>
        <v>1.062312925170068</v>
      </c>
      <c r="G131" s="14">
        <f>IF(B131&gt;$U$6,E131*$Q$13,$Q$15)</f>
        <v>226.93333333333334</v>
      </c>
      <c r="H131" s="15">
        <f>IF(B131&gt;$U$9,F131*$Q$13,$R$15)</f>
        <v>244.33197278911564</v>
      </c>
    </row>
    <row r="132" spans="2:8" ht="12.75">
      <c r="B132" s="1">
        <v>1290</v>
      </c>
      <c r="C132" s="10">
        <f>B132/$U$7</f>
        <v>1.075</v>
      </c>
      <c r="D132" s="11">
        <f>B132/$U$10</f>
        <v>1.096938775510204</v>
      </c>
      <c r="E132" s="12">
        <f>(1-$U$16)+($U$16*POWER((3-2*C132),$U$17))</f>
        <v>0.9850000000000001</v>
      </c>
      <c r="F132" s="13">
        <f>(1-$U$16)+($U$16*POWER((3-2*D132),$U$17))+$AA$6</f>
        <v>1.0606122448979594</v>
      </c>
      <c r="G132" s="14">
        <f>IF(B132&gt;$U$6,E132*$Q$13,$Q$15)</f>
        <v>226.55</v>
      </c>
      <c r="H132" s="15">
        <f>IF(B132&gt;$U$9,F132*$Q$13,$R$15)</f>
        <v>243.94081632653067</v>
      </c>
    </row>
    <row r="133" spans="2:8" ht="12.75">
      <c r="B133" s="1">
        <v>1300</v>
      </c>
      <c r="C133" s="10">
        <f>B133/$U$7</f>
        <v>1.0833333333333333</v>
      </c>
      <c r="D133" s="11">
        <f>B133/$U$10</f>
        <v>1.1054421768707483</v>
      </c>
      <c r="E133" s="12">
        <f>(1-$U$16)+($U$16*POWER((3-2*C133),$U$17))</f>
        <v>0.9833333333333334</v>
      </c>
      <c r="F133" s="13">
        <f>(1-$U$16)+($U$16*POWER((3-2*D133),$U$17))+$AA$6</f>
        <v>1.0589115646258505</v>
      </c>
      <c r="G133" s="14">
        <f>IF(B133&gt;$U$6,E133*$Q$13,$Q$15)</f>
        <v>226.16666666666669</v>
      </c>
      <c r="H133" s="15">
        <f>IF(B133&gt;$U$9,F133*$Q$13,$R$15)</f>
        <v>243.5496598639456</v>
      </c>
    </row>
    <row r="134" spans="2:8" ht="12.75">
      <c r="B134" s="1">
        <v>1310</v>
      </c>
      <c r="C134" s="10">
        <f>B134/$U$7</f>
        <v>1.0916666666666666</v>
      </c>
      <c r="D134" s="11">
        <f>B134/$U$10</f>
        <v>1.1139455782312926</v>
      </c>
      <c r="E134" s="12">
        <f>(1-$U$16)+($U$16*POWER((3-2*C134),$U$17))</f>
        <v>0.9816666666666667</v>
      </c>
      <c r="F134" s="13">
        <f>(1-$U$16)+($U$16*POWER((3-2*D134),$U$17))+$AA$6</f>
        <v>1.0572108843537416</v>
      </c>
      <c r="G134" s="14">
        <f>IF(B134&gt;$U$6,E134*$Q$13,$Q$15)</f>
        <v>225.78333333333333</v>
      </c>
      <c r="H134" s="15">
        <f>IF(B134&gt;$U$9,F134*$Q$13,$R$15)</f>
        <v>243.15850340136055</v>
      </c>
    </row>
    <row r="135" spans="2:8" ht="12.75">
      <c r="B135" s="1">
        <v>1320</v>
      </c>
      <c r="C135" s="10">
        <f>B135/$U$7</f>
        <v>1.1</v>
      </c>
      <c r="D135" s="11">
        <f>B135/$U$10</f>
        <v>1.1224489795918366</v>
      </c>
      <c r="E135" s="12">
        <f>(1-$U$16)+($U$16*POWER((3-2*C135),$U$17))</f>
        <v>0.98</v>
      </c>
      <c r="F135" s="13">
        <f>(1-$U$16)+($U$16*POWER((3-2*D135),$U$17))+$AA$6</f>
        <v>1.0555102040816327</v>
      </c>
      <c r="G135" s="14">
        <f>IF(B135&gt;$U$6,E135*$Q$13,$Q$15)</f>
        <v>225.4</v>
      </c>
      <c r="H135" s="15">
        <f>IF(B135&gt;$U$9,F135*$Q$13,$R$15)</f>
        <v>242.76734693877552</v>
      </c>
    </row>
    <row r="136" spans="2:8" ht="12.75">
      <c r="B136" s="1">
        <v>1330</v>
      </c>
      <c r="C136" s="10">
        <f>B136/$U$7</f>
        <v>1.1083333333333334</v>
      </c>
      <c r="D136" s="11">
        <f>B136/$U$10</f>
        <v>1.130952380952381</v>
      </c>
      <c r="E136" s="12">
        <f>(1-$U$16)+($U$16*POWER((3-2*C136),$U$17))</f>
        <v>0.9783333333333334</v>
      </c>
      <c r="F136" s="13">
        <f>(1-$U$16)+($U$16*POWER((3-2*D136),$U$17))+$AA$6</f>
        <v>1.0538095238095238</v>
      </c>
      <c r="G136" s="14">
        <f>IF(B136&gt;$U$6,E136*$Q$13,$Q$15)</f>
        <v>225.01666666666668</v>
      </c>
      <c r="H136" s="15">
        <f>IF(B136&gt;$U$9,F136*$Q$13,$R$15)</f>
        <v>242.37619047619046</v>
      </c>
    </row>
    <row r="137" spans="2:8" ht="12.75">
      <c r="B137" s="1">
        <v>1340</v>
      </c>
      <c r="C137" s="10">
        <f>B137/$U$7</f>
        <v>1.1166666666666667</v>
      </c>
      <c r="D137" s="11">
        <f>B137/$U$10</f>
        <v>1.1394557823129252</v>
      </c>
      <c r="E137" s="12">
        <f>(1-$U$16)+($U$16*POWER((3-2*C137),$U$17))</f>
        <v>0.9766666666666667</v>
      </c>
      <c r="F137" s="13">
        <f>(1-$U$16)+($U$16*POWER((3-2*D137),$U$17))+$AA$6</f>
        <v>1.052108843537415</v>
      </c>
      <c r="G137" s="14">
        <f>IF(B137&gt;$U$6,E137*$Q$13,$Q$15)</f>
        <v>224.63333333333333</v>
      </c>
      <c r="H137" s="15">
        <f>IF(B137&gt;$U$9,F137*$Q$13,$R$15)</f>
        <v>241.98503401360546</v>
      </c>
    </row>
    <row r="138" spans="2:8" ht="12.75">
      <c r="B138" s="1">
        <v>1350</v>
      </c>
      <c r="C138" s="10">
        <f>B138/$U$7</f>
        <v>1.125</v>
      </c>
      <c r="D138" s="11">
        <f>B138/$U$10</f>
        <v>1.1479591836734695</v>
      </c>
      <c r="E138" s="12">
        <f>(1-$U$16)+($U$16*POWER((3-2*C138),$U$17))</f>
        <v>0.9750000000000001</v>
      </c>
      <c r="F138" s="13">
        <f>(1-$U$16)+($U$16*POWER((3-2*D138),$U$17))+$AA$6</f>
        <v>1.0504081632653062</v>
      </c>
      <c r="G138" s="14">
        <f>IF(B138&gt;$U$6,E138*$Q$13,$Q$15)</f>
        <v>224.25000000000003</v>
      </c>
      <c r="H138" s="15">
        <f>IF(B138&gt;$U$9,F138*$Q$13,$R$15)</f>
        <v>241.59387755102043</v>
      </c>
    </row>
    <row r="139" spans="2:8" ht="12.75">
      <c r="B139" s="1">
        <v>1360</v>
      </c>
      <c r="C139" s="10">
        <f>B139/$U$7</f>
        <v>1.1333333333333333</v>
      </c>
      <c r="D139" s="11">
        <f>B139/$U$10</f>
        <v>1.1564625850340136</v>
      </c>
      <c r="E139" s="12">
        <f>(1-$U$16)+($U$16*POWER((3-2*C139),$U$17))</f>
        <v>0.9733333333333334</v>
      </c>
      <c r="F139" s="13">
        <f>(1-$U$16)+($U$16*POWER((3-2*D139),$U$17))+$AA$6</f>
        <v>1.0487074829931973</v>
      </c>
      <c r="G139" s="14">
        <f>IF(B139&gt;$U$6,E139*$Q$13,$Q$15)</f>
        <v>223.86666666666667</v>
      </c>
      <c r="H139" s="15">
        <f>IF(B139&gt;$U$9,F139*$Q$13,$R$15)</f>
        <v>241.20272108843537</v>
      </c>
    </row>
    <row r="140" spans="2:8" ht="12.75">
      <c r="B140" s="1">
        <v>1370</v>
      </c>
      <c r="C140" s="10">
        <f>B140/$U$7</f>
        <v>1.1416666666666666</v>
      </c>
      <c r="D140" s="11">
        <f>B140/$U$10</f>
        <v>1.1649659863945578</v>
      </c>
      <c r="E140" s="12">
        <f>(1-$U$16)+($U$16*POWER((3-2*C140),$U$17))</f>
        <v>0.9716666666666667</v>
      </c>
      <c r="F140" s="13">
        <f>(1-$U$16)+($U$16*POWER((3-2*D140),$U$17))+$AA$6</f>
        <v>1.0470068027210884</v>
      </c>
      <c r="G140" s="14">
        <f>IF(B140&gt;$U$6,E140*$Q$13,$Q$15)</f>
        <v>223.48333333333335</v>
      </c>
      <c r="H140" s="15">
        <f>IF(B140&gt;$U$9,F140*$Q$13,$R$15)</f>
        <v>240.81156462585034</v>
      </c>
    </row>
    <row r="141" spans="2:8" ht="12.75">
      <c r="B141" s="1">
        <v>1380</v>
      </c>
      <c r="C141" s="10">
        <f>B141/$U$7</f>
        <v>1.15</v>
      </c>
      <c r="D141" s="11">
        <f>B141/$U$10</f>
        <v>1.1734693877551021</v>
      </c>
      <c r="E141" s="12">
        <f>(1-$U$16)+($U$16*POWER((3-2*C141),$U$17))</f>
        <v>0.9700000000000001</v>
      </c>
      <c r="F141" s="13">
        <f>(1-$U$16)+($U$16*POWER((3-2*D141),$U$17))+$AA$6</f>
        <v>1.0453061224489797</v>
      </c>
      <c r="G141" s="14">
        <f>IF(B141&gt;$U$6,E141*$Q$13,$Q$15)</f>
        <v>223.10000000000002</v>
      </c>
      <c r="H141" s="15">
        <f>IF(B141&gt;$U$9,F141*$Q$13,$R$15)</f>
        <v>240.42040816326534</v>
      </c>
    </row>
    <row r="142" spans="2:8" ht="12.75">
      <c r="B142" s="1">
        <v>1390</v>
      </c>
      <c r="C142" s="10">
        <f>B142/$U$7</f>
        <v>1.1583333333333334</v>
      </c>
      <c r="D142" s="11">
        <f>B142/$U$10</f>
        <v>1.1819727891156462</v>
      </c>
      <c r="E142" s="12">
        <f>(1-$U$16)+($U$16*POWER((3-2*C142),$U$17))</f>
        <v>0.9683333333333334</v>
      </c>
      <c r="F142" s="13">
        <f>(1-$U$16)+($U$16*POWER((3-2*D142),$U$17))+$AA$6</f>
        <v>1.0436054421768708</v>
      </c>
      <c r="G142" s="14">
        <f>IF(B142&gt;$U$6,E142*$Q$13,$Q$15)</f>
        <v>222.71666666666667</v>
      </c>
      <c r="H142" s="15">
        <f>IF(B142&gt;$U$9,F142*$Q$13,$R$15)</f>
        <v>240.02925170068028</v>
      </c>
    </row>
    <row r="143" spans="2:8" ht="12.75">
      <c r="B143" s="1">
        <v>1400</v>
      </c>
      <c r="C143" s="10">
        <f>B143/$U$7</f>
        <v>1.1666666666666667</v>
      </c>
      <c r="D143" s="11">
        <f>B143/$U$10</f>
        <v>1.1904761904761905</v>
      </c>
      <c r="E143" s="12">
        <f>(1-$U$16)+($U$16*POWER((3-2*C143),$U$17))</f>
        <v>0.9666666666666667</v>
      </c>
      <c r="F143" s="13">
        <f>(1-$U$16)+($U$16*POWER((3-2*D143),$U$17))+$AA$6</f>
        <v>1.041904761904762</v>
      </c>
      <c r="G143" s="14">
        <f>IF(B143&gt;$U$6,E143*$Q$13,$Q$15)</f>
        <v>222.33333333333334</v>
      </c>
      <c r="H143" s="15">
        <f>IF(B143&gt;$U$9,F143*$Q$13,$R$15)</f>
        <v>239.63809523809525</v>
      </c>
    </row>
    <row r="144" spans="2:8" ht="12.75">
      <c r="B144" s="1">
        <v>1410</v>
      </c>
      <c r="C144" s="10">
        <f>B144/$U$7</f>
        <v>1.175</v>
      </c>
      <c r="D144" s="11">
        <f>B144/$U$10</f>
        <v>1.1989795918367347</v>
      </c>
      <c r="E144" s="12">
        <f>(1-$U$16)+($U$16*POWER((3-2*C144),$U$17))</f>
        <v>0.965</v>
      </c>
      <c r="F144" s="13">
        <f>(1-$U$16)+($U$16*POWER((3-2*D144),$U$17))+$AA$6</f>
        <v>1.040204081632653</v>
      </c>
      <c r="G144" s="14">
        <f>IF(B144&gt;$U$6,E144*$Q$13,$Q$15)</f>
        <v>221.95</v>
      </c>
      <c r="H144" s="15">
        <f>IF(B144&gt;$U$9,F144*$Q$13,$R$15)</f>
        <v>239.2469387755102</v>
      </c>
    </row>
    <row r="145" spans="2:8" ht="12.75">
      <c r="B145" s="1">
        <v>1420</v>
      </c>
      <c r="C145" s="10">
        <f>B145/$U$7</f>
        <v>1.1833333333333333</v>
      </c>
      <c r="D145" s="11">
        <f>B145/$U$10</f>
        <v>1.2074829931972788</v>
      </c>
      <c r="E145" s="12">
        <f>(1-$U$16)+($U$16*POWER((3-2*C145),$U$17))</f>
        <v>0.9633333333333334</v>
      </c>
      <c r="F145" s="13">
        <f>(1-$U$16)+($U$16*POWER((3-2*D145),$U$17))+$AA$6</f>
        <v>1.0385034013605443</v>
      </c>
      <c r="G145" s="14">
        <f>IF(B145&gt;$U$6,E145*$Q$13,$Q$15)</f>
        <v>221.56666666666666</v>
      </c>
      <c r="H145" s="15">
        <f>IF(B145&gt;$U$9,F145*$Q$13,$R$15)</f>
        <v>238.8557823129252</v>
      </c>
    </row>
    <row r="146" spans="2:8" ht="12.75">
      <c r="B146" s="1">
        <v>1430</v>
      </c>
      <c r="C146" s="10">
        <f>B146/$U$7</f>
        <v>1.1916666666666667</v>
      </c>
      <c r="D146" s="11">
        <f>B146/$U$10</f>
        <v>1.215986394557823</v>
      </c>
      <c r="E146" s="12">
        <f>(1-$U$16)+($U$16*POWER((3-2*C146),$U$17))</f>
        <v>0.9616666666666667</v>
      </c>
      <c r="F146" s="13">
        <f>(1-$U$16)+($U$16*POWER((3-2*D146),$U$17))+$AA$6</f>
        <v>1.0368027210884354</v>
      </c>
      <c r="G146" s="14">
        <f>IF(B146&gt;$U$6,E146*$Q$13,$Q$15)</f>
        <v>221.18333333333334</v>
      </c>
      <c r="H146" s="15">
        <f>IF(B146&gt;$U$9,F146*$Q$13,$R$15)</f>
        <v>238.46462585034016</v>
      </c>
    </row>
    <row r="147" spans="2:8" ht="12.75">
      <c r="B147" s="1">
        <v>1440</v>
      </c>
      <c r="C147" s="10">
        <f>B147/$U$7</f>
        <v>1.2</v>
      </c>
      <c r="D147" s="11">
        <f>B147/$U$10</f>
        <v>1.2244897959183674</v>
      </c>
      <c r="E147" s="12">
        <f>(1-$U$16)+($U$16*POWER((3-2*C147),$U$17))</f>
        <v>0.9600000000000001</v>
      </c>
      <c r="F147" s="13">
        <f>(1-$U$16)+($U$16*POWER((3-2*D147),$U$17))+$AA$6</f>
        <v>1.0351020408163265</v>
      </c>
      <c r="G147" s="14">
        <f>IF(B147&gt;$U$6,E147*$Q$13,$Q$15)</f>
        <v>220.8</v>
      </c>
      <c r="H147" s="15">
        <f>IF(B147&gt;$U$9,F147*$Q$13,$R$15)</f>
        <v>238.0734693877551</v>
      </c>
    </row>
    <row r="148" spans="2:8" ht="12.75">
      <c r="B148" s="1">
        <v>1450</v>
      </c>
      <c r="C148" s="10">
        <f>B148/$U$7</f>
        <v>1.2083333333333333</v>
      </c>
      <c r="D148" s="11">
        <f>B148/$U$10</f>
        <v>1.2329931972789117</v>
      </c>
      <c r="E148" s="12">
        <f>(1-$U$16)+($U$16*POWER((3-2*C148),$U$17))</f>
        <v>0.9583333333333334</v>
      </c>
      <c r="F148" s="13">
        <f>(1-$U$16)+($U$16*POWER((3-2*D148),$U$17))+$AA$6</f>
        <v>1.0334013605442176</v>
      </c>
      <c r="G148" s="14">
        <f>IF(B148&gt;$U$6,E148*$Q$13,$Q$15)</f>
        <v>220.41666666666669</v>
      </c>
      <c r="H148" s="15">
        <f>IF(B148&gt;$U$9,F148*$Q$13,$R$15)</f>
        <v>237.68231292517004</v>
      </c>
    </row>
    <row r="149" spans="2:8" ht="12.75">
      <c r="B149" s="1">
        <v>1460</v>
      </c>
      <c r="C149" s="10">
        <f>B149/$U$7</f>
        <v>1.2166666666666666</v>
      </c>
      <c r="D149" s="11">
        <f>B149/$U$10</f>
        <v>1.2414965986394557</v>
      </c>
      <c r="E149" s="12">
        <f>(1-$U$16)+($U$16*POWER((3-2*C149),$U$17))</f>
        <v>0.9566666666666667</v>
      </c>
      <c r="F149" s="13">
        <f>(1-$U$16)+($U$16*POWER((3-2*D149),$U$17))+$AA$6</f>
        <v>1.031700680272109</v>
      </c>
      <c r="G149" s="14">
        <f>IF(B149&gt;$U$6,E149*$Q$13,$Q$15)</f>
        <v>220.03333333333333</v>
      </c>
      <c r="H149" s="15">
        <f>IF(B149&gt;$U$9,F149*$Q$13,$R$15)</f>
        <v>237.29115646258506</v>
      </c>
    </row>
    <row r="150" spans="2:8" ht="12.75">
      <c r="B150" s="1">
        <v>1470</v>
      </c>
      <c r="C150" s="10">
        <f>B150/$U$7</f>
        <v>1.225</v>
      </c>
      <c r="D150" s="11">
        <f>B150/$U$10</f>
        <v>1.25</v>
      </c>
      <c r="E150" s="12">
        <f>(1-$U$16)+($U$16*POWER((3-2*C150),$U$17))</f>
        <v>0.955</v>
      </c>
      <c r="F150" s="13">
        <f>(1-$U$16)+($U$16*POWER((3-2*D150),$U$17))+$AA$6</f>
        <v>1.03</v>
      </c>
      <c r="G150" s="14">
        <f>IF(B150&gt;$U$6,E150*$Q$13,$Q$15)</f>
        <v>219.64999999999998</v>
      </c>
      <c r="H150" s="15">
        <f>IF(B150&gt;$U$9,F150*$Q$13,$R$15)</f>
        <v>236.9</v>
      </c>
    </row>
    <row r="151" spans="2:8" ht="12.75">
      <c r="B151" s="1">
        <v>1480</v>
      </c>
      <c r="C151" s="10">
        <f>B151/$U$7</f>
        <v>1.2333333333333334</v>
      </c>
      <c r="D151" s="11">
        <f>B151/$U$10</f>
        <v>1.2585034013605443</v>
      </c>
      <c r="E151" s="12">
        <f>(1-$U$16)+($U$16*POWER((3-2*C151),$U$17))</f>
        <v>0.9533333333333334</v>
      </c>
      <c r="F151" s="13">
        <f>(1-$U$16)+($U$16*POWER((3-2*D151),$U$17))+$AA$6</f>
        <v>1.0282993197278911</v>
      </c>
      <c r="G151" s="14">
        <f>IF(B151&gt;$U$6,E151*$Q$13,$Q$15)</f>
        <v>219.26666666666668</v>
      </c>
      <c r="H151" s="15">
        <f>IF(B151&gt;$U$9,F151*$Q$13,$R$15)</f>
        <v>236.50884353741495</v>
      </c>
    </row>
    <row r="152" spans="2:8" ht="12.75">
      <c r="B152" s="1">
        <v>1490</v>
      </c>
      <c r="C152" s="10">
        <f>B152/$U$7</f>
        <v>1.2416666666666667</v>
      </c>
      <c r="D152" s="11">
        <f>B152/$U$10</f>
        <v>1.2670068027210883</v>
      </c>
      <c r="E152" s="12">
        <f>(1-$U$16)+($U$16*POWER((3-2*C152),$U$17))</f>
        <v>0.9516666666666667</v>
      </c>
      <c r="F152" s="13">
        <f>(1-$U$16)+($U$16*POWER((3-2*D152),$U$17))+$AA$6</f>
        <v>1.0265986394557824</v>
      </c>
      <c r="G152" s="14">
        <f>IF(B152&gt;$U$6,E152*$Q$13,$Q$15)</f>
        <v>218.88333333333333</v>
      </c>
      <c r="H152" s="15">
        <f>IF(B152&gt;$U$9,F152*$Q$13,$R$15)</f>
        <v>236.11768707482997</v>
      </c>
    </row>
    <row r="153" spans="2:8" ht="12.75">
      <c r="B153" s="1">
        <v>1500</v>
      </c>
      <c r="C153" s="10">
        <f>B153/$U$7</f>
        <v>1.25</v>
      </c>
      <c r="D153" s="11">
        <f>B153/$U$10</f>
        <v>1.2755102040816326</v>
      </c>
      <c r="E153" s="12">
        <f>(1-$U$16)+($U$16*POWER((3-2*C153),$U$17))</f>
        <v>0.9500000000000001</v>
      </c>
      <c r="F153" s="13">
        <f>(1-$U$16)+($U$16*POWER((3-2*D153),$U$17))+$AA$6</f>
        <v>1.0248979591836735</v>
      </c>
      <c r="G153" s="14">
        <f>IF(B153&gt;$U$6,E153*$Q$13,$Q$15)</f>
        <v>218.50000000000003</v>
      </c>
      <c r="H153" s="15">
        <f>IF(B153&gt;$U$9,F153*$Q$13,$R$15)</f>
        <v>235.72653061224491</v>
      </c>
    </row>
    <row r="154" spans="2:8" ht="12.75">
      <c r="B154" s="1">
        <v>1510</v>
      </c>
      <c r="C154" s="10">
        <f>B154/$U$7</f>
        <v>1.2583333333333333</v>
      </c>
      <c r="D154" s="11">
        <f>B154/$U$10</f>
        <v>1.284013605442177</v>
      </c>
      <c r="E154" s="12">
        <f>(1-$U$16)+($U$16*POWER((3-2*C154),$U$17))</f>
        <v>0.9483333333333334</v>
      </c>
      <c r="F154" s="13">
        <f>(1-$U$16)+($U$16*POWER((3-2*D154),$U$17))+$AA$6</f>
        <v>1.0231972789115646</v>
      </c>
      <c r="G154" s="14">
        <f>IF(B154&gt;$U$6,E154*$Q$13,$Q$15)</f>
        <v>218.11666666666667</v>
      </c>
      <c r="H154" s="15">
        <f>IF(B154&gt;$U$9,F154*$Q$13,$R$15)</f>
        <v>235.33537414965986</v>
      </c>
    </row>
    <row r="155" spans="2:8" ht="12.75">
      <c r="B155" s="1">
        <v>1520</v>
      </c>
      <c r="C155" s="10">
        <f>B155/$U$7</f>
        <v>1.2666666666666666</v>
      </c>
      <c r="D155" s="11">
        <f>B155/$U$10</f>
        <v>1.2925170068027212</v>
      </c>
      <c r="E155" s="12">
        <f>(1-$U$16)+($U$16*POWER((3-2*C155),$U$17))</f>
        <v>0.9466666666666667</v>
      </c>
      <c r="F155" s="13">
        <f>(1-$U$16)+($U$16*POWER((3-2*D155),$U$17))+$AA$6</f>
        <v>1.0214965986394557</v>
      </c>
      <c r="G155" s="14">
        <f>IF(B155&gt;$U$6,E155*$Q$13,$Q$15)</f>
        <v>217.73333333333332</v>
      </c>
      <c r="H155" s="15">
        <f>IF(B155&gt;$U$9,F155*$Q$13,$R$15)</f>
        <v>234.94421768707483</v>
      </c>
    </row>
    <row r="156" spans="2:8" ht="12.75">
      <c r="B156" s="1">
        <v>1530</v>
      </c>
      <c r="C156" s="10">
        <f>B156/$U$7</f>
        <v>1.275</v>
      </c>
      <c r="D156" s="11">
        <f>B156/$U$10</f>
        <v>1.3010204081632653</v>
      </c>
      <c r="E156" s="12">
        <f>(1-$U$16)+($U$16*POWER((3-2*C156),$U$17))</f>
        <v>0.9450000000000001</v>
      </c>
      <c r="F156" s="13">
        <f>(1-$U$16)+($U$16*POWER((3-2*D156),$U$17))+$AA$6</f>
        <v>1.019795918367347</v>
      </c>
      <c r="G156" s="14">
        <f>IF(B156&gt;$U$6,E156*$Q$13,$Q$15)</f>
        <v>217.35000000000002</v>
      </c>
      <c r="H156" s="15">
        <f>IF(B156&gt;$U$9,F156*$Q$13,$R$15)</f>
        <v>234.55306122448982</v>
      </c>
    </row>
    <row r="157" spans="2:8" ht="12.75">
      <c r="B157" s="1">
        <v>1540</v>
      </c>
      <c r="C157" s="10">
        <f>B157/$U$7</f>
        <v>1.2833333333333334</v>
      </c>
      <c r="D157" s="11">
        <f>B157/$U$10</f>
        <v>1.3095238095238095</v>
      </c>
      <c r="E157" s="12">
        <f>(1-$U$16)+($U$16*POWER((3-2*C157),$U$17))</f>
        <v>0.9433333333333334</v>
      </c>
      <c r="F157" s="13">
        <f>(1-$U$16)+($U$16*POWER((3-2*D157),$U$17))+$AA$6</f>
        <v>1.0180952380952382</v>
      </c>
      <c r="G157" s="14">
        <f>IF(B157&gt;$U$6,E157*$Q$13,$Q$15)</f>
        <v>216.96666666666667</v>
      </c>
      <c r="H157" s="15">
        <f>IF(B157&gt;$U$9,F157*$Q$13,$R$15)</f>
        <v>234.16190476190476</v>
      </c>
    </row>
    <row r="158" spans="2:8" ht="12.75">
      <c r="B158" s="1">
        <v>1550</v>
      </c>
      <c r="C158" s="10">
        <f>B158/$U$7</f>
        <v>1.2916666666666667</v>
      </c>
      <c r="D158" s="11">
        <f>B158/$U$10</f>
        <v>1.3180272108843538</v>
      </c>
      <c r="E158" s="12">
        <f>(1-$U$16)+($U$16*POWER((3-2*C158),$U$17))</f>
        <v>0.9416666666666667</v>
      </c>
      <c r="F158" s="13">
        <f>(1-$U$16)+($U$16*POWER((3-2*D158),$U$17))+$AA$6</f>
        <v>1.0163945578231293</v>
      </c>
      <c r="G158" s="14">
        <f>IF(B158&gt;$U$6,E158*$Q$13,$Q$15)</f>
        <v>216.58333333333334</v>
      </c>
      <c r="H158" s="15">
        <f>IF(B158&gt;$U$9,F158*$Q$13,$R$15)</f>
        <v>233.77074829931973</v>
      </c>
    </row>
    <row r="159" spans="2:8" ht="12.75">
      <c r="B159" s="1">
        <v>1560</v>
      </c>
      <c r="C159" s="10">
        <f>B159/$U$7</f>
        <v>1.3</v>
      </c>
      <c r="D159" s="11">
        <f>B159/$U$10</f>
        <v>1.3265306122448979</v>
      </c>
      <c r="E159" s="12">
        <f>(1-$U$16)+($U$16*POWER((3-2*C159),$U$17))</f>
        <v>0.9400000000000001</v>
      </c>
      <c r="F159" s="13">
        <f>(1-$U$16)+($U$16*POWER((3-2*D159),$U$17))+$AA$6</f>
        <v>1.0146938775510204</v>
      </c>
      <c r="G159" s="14">
        <f>IF(B159&gt;$U$6,E159*$Q$13,$Q$15)</f>
        <v>216.20000000000002</v>
      </c>
      <c r="H159" s="15">
        <f>IF(B159&gt;$U$9,F159*$Q$13,$R$15)</f>
        <v>233.37959183673468</v>
      </c>
    </row>
    <row r="160" spans="2:8" ht="12.75">
      <c r="B160" s="1">
        <v>1570</v>
      </c>
      <c r="C160" s="10">
        <f>B160/$U$7</f>
        <v>1.3083333333333333</v>
      </c>
      <c r="D160" s="11">
        <f>B160/$U$10</f>
        <v>1.3350340136054422</v>
      </c>
      <c r="E160" s="12">
        <f>(1-$U$16)+($U$16*POWER((3-2*C160),$U$17))</f>
        <v>0.9383333333333334</v>
      </c>
      <c r="F160" s="13">
        <f>(1-$U$16)+($U$16*POWER((3-2*D160),$U$17))+$AA$6</f>
        <v>1.0129931972789117</v>
      </c>
      <c r="G160" s="14">
        <f>IF(B160&gt;$U$6,E160*$Q$13,$Q$15)</f>
        <v>215.81666666666666</v>
      </c>
      <c r="H160" s="15">
        <f>IF(B160&gt;$U$9,F160*$Q$13,$R$15)</f>
        <v>232.98843537414967</v>
      </c>
    </row>
    <row r="161" spans="2:8" ht="12.75">
      <c r="B161" s="1">
        <v>1580</v>
      </c>
      <c r="C161" s="10">
        <f>B161/$U$7</f>
        <v>1.3166666666666667</v>
      </c>
      <c r="D161" s="11">
        <f>B161/$U$10</f>
        <v>1.3435374149659864</v>
      </c>
      <c r="E161" s="12">
        <f>(1-$U$16)+($U$16*POWER((3-2*C161),$U$17))</f>
        <v>0.9366666666666666</v>
      </c>
      <c r="F161" s="13">
        <f>(1-$U$16)+($U$16*POWER((3-2*D161),$U$17))+$AA$6</f>
        <v>1.0112925170068028</v>
      </c>
      <c r="G161" s="14">
        <f>IF(B161&gt;$U$6,E161*$Q$13,$Q$15)</f>
        <v>215.43333333333334</v>
      </c>
      <c r="H161" s="15">
        <f>IF(B161&gt;$U$9,F161*$Q$13,$R$15)</f>
        <v>232.59727891156464</v>
      </c>
    </row>
    <row r="162" spans="2:8" ht="12.75">
      <c r="B162" s="1">
        <v>1590</v>
      </c>
      <c r="C162" s="10">
        <f>B162/$U$7</f>
        <v>1.325</v>
      </c>
      <c r="D162" s="11">
        <f>B162/$U$10</f>
        <v>1.3520408163265305</v>
      </c>
      <c r="E162" s="12">
        <f>(1-$U$16)+($U$16*POWER((3-2*C162),$U$17))</f>
        <v>0.935</v>
      </c>
      <c r="F162" s="13">
        <f>(1-$U$16)+($U$16*POWER((3-2*D162),$U$17))+$AA$6</f>
        <v>1.0095918367346939</v>
      </c>
      <c r="G162" s="14">
        <f>IF(B162&gt;$U$6,E162*$Q$13,$Q$15)</f>
        <v>215.05</v>
      </c>
      <c r="H162" s="15">
        <f>IF(B162&gt;$U$9,F162*$Q$13,$R$15)</f>
        <v>232.20612244897958</v>
      </c>
    </row>
    <row r="163" spans="2:8" ht="12.75">
      <c r="B163" s="1">
        <v>1600</v>
      </c>
      <c r="C163" s="10">
        <f>B163/$U$7</f>
        <v>1.3333333333333333</v>
      </c>
      <c r="D163" s="11">
        <f>B163/$U$10</f>
        <v>1.3605442176870748</v>
      </c>
      <c r="E163" s="12">
        <f>(1-$U$16)+($U$16*POWER((3-2*C163),$U$17))</f>
        <v>0.9333333333333333</v>
      </c>
      <c r="F163" s="13">
        <f>(1-$U$16)+($U$16*POWER((3-2*D163),$U$17))+$AA$6</f>
        <v>1.007891156462585</v>
      </c>
      <c r="G163" s="14">
        <f>IF(B163&gt;$U$6,E163*$Q$13,$Q$15)</f>
        <v>214.66666666666666</v>
      </c>
      <c r="H163" s="15">
        <f>IF(B163&gt;$U$9,F163*$Q$13,$R$15)</f>
        <v>231.81496598639455</v>
      </c>
    </row>
    <row r="164" spans="2:8" ht="12.75">
      <c r="B164" s="1">
        <v>1610</v>
      </c>
      <c r="C164" s="10">
        <f>B164/$U$7</f>
        <v>1.3416666666666666</v>
      </c>
      <c r="D164" s="11">
        <f>B164/$U$10</f>
        <v>1.369047619047619</v>
      </c>
      <c r="E164" s="12">
        <f>(1-$U$16)+($U$16*POWER((3-2*C164),$U$17))</f>
        <v>0.9316666666666668</v>
      </c>
      <c r="F164" s="13">
        <f>(1-$U$16)+($U$16*POWER((3-2*D164),$U$17))+$AA$6</f>
        <v>1.0061904761904763</v>
      </c>
      <c r="G164" s="14">
        <f>IF(B164&gt;$U$6,E164*$Q$13,$Q$15)</f>
        <v>214.28333333333336</v>
      </c>
      <c r="H164" s="15">
        <f>IF(B164&gt;$U$9,F164*$Q$13,$R$15)</f>
        <v>231.42380952380955</v>
      </c>
    </row>
    <row r="165" spans="2:8" ht="12.75">
      <c r="B165" s="1">
        <v>1620</v>
      </c>
      <c r="C165" s="10">
        <f>B165/$U$7</f>
        <v>1.35</v>
      </c>
      <c r="D165" s="11">
        <f>B165/$U$10</f>
        <v>1.3775510204081634</v>
      </c>
      <c r="E165" s="12">
        <f>(1-$U$16)+($U$16*POWER((3-2*C165),$U$17))</f>
        <v>0.93</v>
      </c>
      <c r="F165" s="13">
        <f>(1-$U$16)+($U$16*POWER((3-2*D165),$U$17))+$AA$6</f>
        <v>1.0044897959183674</v>
      </c>
      <c r="G165" s="14">
        <f>IF(B165&gt;$U$6,E165*$Q$13,$Q$15)</f>
        <v>213.9</v>
      </c>
      <c r="H165" s="15">
        <f>IF(B165&gt;$U$9,F165*$Q$13,$R$15)</f>
        <v>231.0326530612245</v>
      </c>
    </row>
    <row r="166" spans="2:8" ht="12.75">
      <c r="B166" s="1">
        <v>1630</v>
      </c>
      <c r="C166" s="10">
        <f>B166/$U$7</f>
        <v>1.3583333333333334</v>
      </c>
      <c r="D166" s="11">
        <f>B166/$U$10</f>
        <v>1.3860544217687074</v>
      </c>
      <c r="E166" s="12">
        <f>(1-$U$16)+($U$16*POWER((3-2*C166),$U$17))</f>
        <v>0.9283333333333333</v>
      </c>
      <c r="F166" s="13">
        <f>(1-$U$16)+($U$16*POWER((3-2*D166),$U$17))+$AA$6</f>
        <v>1.0027891156462585</v>
      </c>
      <c r="G166" s="14">
        <f>IF(B166&gt;$U$6,E166*$Q$13,$Q$15)</f>
        <v>213.51666666666668</v>
      </c>
      <c r="H166" s="15">
        <f>IF(B166&gt;$U$9,F166*$Q$13,$R$15)</f>
        <v>230.64149659863946</v>
      </c>
    </row>
    <row r="167" spans="2:8" ht="12.75">
      <c r="B167" s="1">
        <v>1640</v>
      </c>
      <c r="C167" s="10">
        <f>B167/$U$7</f>
        <v>1.3666666666666667</v>
      </c>
      <c r="D167" s="11">
        <f>B167/$U$10</f>
        <v>1.3945578231292517</v>
      </c>
      <c r="E167" s="12">
        <f>(1-$U$16)+($U$16*POWER((3-2*C167),$U$17))</f>
        <v>0.9266666666666666</v>
      </c>
      <c r="F167" s="13">
        <f>(1-$U$16)+($U$16*POWER((3-2*D167),$U$17))+$AA$6</f>
        <v>1.0010884353741496</v>
      </c>
      <c r="G167" s="14">
        <f>IF(B167&gt;$U$6,E167*$Q$13,$Q$15)</f>
        <v>213.13333333333333</v>
      </c>
      <c r="H167" s="15">
        <f>IF(B167&gt;$U$9,F167*$Q$13,$R$15)</f>
        <v>230.2503401360544</v>
      </c>
    </row>
    <row r="168" spans="2:8" ht="12.75">
      <c r="B168" s="1">
        <v>1650</v>
      </c>
      <c r="C168" s="10">
        <f>B168/$U$7</f>
        <v>1.375</v>
      </c>
      <c r="D168" s="11">
        <f>B168/$U$10</f>
        <v>1.403061224489796</v>
      </c>
      <c r="E168" s="12">
        <f>(1-$U$16)+($U$16*POWER((3-2*C168),$U$17))</f>
        <v>0.925</v>
      </c>
      <c r="F168" s="13">
        <f>(1-$U$16)+($U$16*POWER((3-2*D168),$U$17))+$AA$6</f>
        <v>0.9993877551020408</v>
      </c>
      <c r="G168" s="14">
        <f>IF(B168&gt;$U$6,E168*$Q$13,$Q$15)</f>
        <v>212.75</v>
      </c>
      <c r="H168" s="15">
        <f>IF(B168&gt;$U$9,F168*$Q$13,$R$15)</f>
        <v>229.85918367346937</v>
      </c>
    </row>
    <row r="169" spans="2:8" ht="12.75">
      <c r="B169" s="1">
        <v>1660</v>
      </c>
      <c r="C169" s="10">
        <f>B169/$U$7</f>
        <v>1.3833333333333333</v>
      </c>
      <c r="D169" s="11">
        <f>B169/$U$10</f>
        <v>1.41156462585034</v>
      </c>
      <c r="E169" s="12">
        <f>(1-$U$16)+($U$16*POWER((3-2*C169),$U$17))</f>
        <v>0.9233333333333333</v>
      </c>
      <c r="F169" s="13">
        <f>(1-$U$16)+($U$16*POWER((3-2*D169),$U$17))+$AA$6</f>
        <v>0.997687074829932</v>
      </c>
      <c r="G169" s="14">
        <f>IF(B169&gt;$U$6,E169*$Q$13,$Q$15)</f>
        <v>212.36666666666667</v>
      </c>
      <c r="H169" s="15">
        <f>IF(B169&gt;$U$9,F169*$Q$13,$R$15)</f>
        <v>229.46802721088437</v>
      </c>
    </row>
    <row r="170" spans="2:8" ht="12.75">
      <c r="B170" s="1">
        <v>1670</v>
      </c>
      <c r="C170" s="10">
        <f>B170/$U$7</f>
        <v>1.3916666666666666</v>
      </c>
      <c r="D170" s="11">
        <f>B170/$U$10</f>
        <v>1.4200680272108843</v>
      </c>
      <c r="E170" s="12">
        <f>(1-$U$16)+($U$16*POWER((3-2*C170),$U$17))</f>
        <v>0.9216666666666667</v>
      </c>
      <c r="F170" s="13">
        <f>(1-$U$16)+($U$16*POWER((3-2*D170),$U$17))+$AA$6</f>
        <v>0.9959863945578231</v>
      </c>
      <c r="G170" s="14">
        <f>IF(B170&gt;$U$6,E170*$Q$13,$Q$15)</f>
        <v>211.98333333333335</v>
      </c>
      <c r="H170" s="15">
        <f>IF(B170&gt;$U$9,F170*$Q$13,$R$15)</f>
        <v>229.0768707482993</v>
      </c>
    </row>
    <row r="171" spans="2:8" ht="12.75">
      <c r="B171" s="1">
        <v>1680</v>
      </c>
      <c r="C171" s="10">
        <f>B171/$U$7</f>
        <v>1.4</v>
      </c>
      <c r="D171" s="11">
        <f>B171/$U$10</f>
        <v>1.4285714285714286</v>
      </c>
      <c r="E171" s="12">
        <f>(1-$U$16)+($U$16*POWER((3-2*C171),$U$17))</f>
        <v>0.92</v>
      </c>
      <c r="F171" s="13">
        <f>(1-$U$16)+($U$16*POWER((3-2*D171),$U$17))+$AA$6</f>
        <v>0.9942857142857142</v>
      </c>
      <c r="G171" s="14">
        <f>IF(B171&gt;$U$6,E171*$Q$13,$Q$15)</f>
        <v>211.60000000000002</v>
      </c>
      <c r="H171" s="15">
        <f>IF(B171&gt;$U$9,F171*$Q$13,$R$15)</f>
        <v>228.68571428571428</v>
      </c>
    </row>
    <row r="172" spans="2:8" ht="12.75">
      <c r="B172" s="1">
        <v>1690</v>
      </c>
      <c r="C172" s="10">
        <f>B172/$U$7</f>
        <v>1.4083333333333334</v>
      </c>
      <c r="D172" s="11">
        <f>B172/$U$10</f>
        <v>1.4370748299319729</v>
      </c>
      <c r="E172" s="12">
        <f>(1-$U$16)+($U$16*POWER((3-2*C172),$U$17))</f>
        <v>0.9183333333333333</v>
      </c>
      <c r="F172" s="13">
        <f>(1-$U$16)+($U$16*POWER((3-2*D172),$U$17))+$AA$6</f>
        <v>0.9925850340136054</v>
      </c>
      <c r="G172" s="14">
        <f>IF(B172&gt;$U$6,E172*$Q$13,$Q$15)</f>
        <v>211.21666666666667</v>
      </c>
      <c r="H172" s="15">
        <f>IF(B172&gt;$U$9,F172*$Q$13,$R$15)</f>
        <v>228.29455782312925</v>
      </c>
    </row>
    <row r="173" spans="2:8" ht="12.75">
      <c r="B173" s="1">
        <v>1700</v>
      </c>
      <c r="C173" s="10">
        <f>B173/$U$7</f>
        <v>1.4166666666666667</v>
      </c>
      <c r="D173" s="11">
        <f>B173/$U$10</f>
        <v>1.445578231292517</v>
      </c>
      <c r="E173" s="12">
        <f>(1-$U$16)+($U$16*POWER((3-2*C173),$U$17))</f>
        <v>0.9166666666666666</v>
      </c>
      <c r="F173" s="13">
        <f>(1-$U$16)+($U$16*POWER((3-2*D173),$U$17))+$AA$6</f>
        <v>0.9908843537414966</v>
      </c>
      <c r="G173" s="14">
        <f>IF(B173&gt;$U$6,E173*$Q$13,$Q$15)</f>
        <v>210.83333333333331</v>
      </c>
      <c r="H173" s="15">
        <f>IF(B173&gt;$U$9,F173*$Q$13,$R$15)</f>
        <v>227.90340136054422</v>
      </c>
    </row>
    <row r="174" spans="2:8" ht="12.75">
      <c r="B174" s="1">
        <v>1710</v>
      </c>
      <c r="C174" s="10">
        <f>B174/$U$7</f>
        <v>1.425</v>
      </c>
      <c r="D174" s="11">
        <f>B174/$U$10</f>
        <v>1.4540816326530612</v>
      </c>
      <c r="E174" s="12">
        <f>(1-$U$16)+($U$16*POWER((3-2*C174),$U$17))</f>
        <v>0.915</v>
      </c>
      <c r="F174" s="13">
        <f>(1-$U$16)+($U$16*POWER((3-2*D174),$U$17))+$AA$6</f>
        <v>0.9891836734693877</v>
      </c>
      <c r="G174" s="14">
        <f>IF(B174&gt;$U$6,E174*$Q$13,$Q$15)</f>
        <v>210.45000000000002</v>
      </c>
      <c r="H174" s="15">
        <f>IF(B174&gt;$U$9,F174*$Q$13,$R$15)</f>
        <v>227.5122448979592</v>
      </c>
    </row>
    <row r="175" spans="2:8" ht="12.75">
      <c r="B175" s="1">
        <v>1720</v>
      </c>
      <c r="C175" s="10">
        <f>B175/$U$7</f>
        <v>1.4333333333333333</v>
      </c>
      <c r="D175" s="11">
        <f>B175/$U$10</f>
        <v>1.4625850340136055</v>
      </c>
      <c r="E175" s="12">
        <f>(1-$U$16)+($U$16*POWER((3-2*C175),$U$17))</f>
        <v>0.9133333333333333</v>
      </c>
      <c r="F175" s="13">
        <f>(1-$U$16)+($U$16*POWER((3-2*D175),$U$17))+$AA$6</f>
        <v>0.9874829931972788</v>
      </c>
      <c r="G175" s="14">
        <f>IF(B175&gt;$U$6,E175*$Q$13,$Q$15)</f>
        <v>210.06666666666666</v>
      </c>
      <c r="H175" s="15">
        <f>IF(B175&gt;$U$9,F175*$Q$13,$R$15)</f>
        <v>227.12108843537413</v>
      </c>
    </row>
    <row r="176" spans="2:8" ht="12.75">
      <c r="B176" s="1">
        <v>1730</v>
      </c>
      <c r="C176" s="10">
        <f>B176/$U$7</f>
        <v>1.4416666666666667</v>
      </c>
      <c r="D176" s="11">
        <f>B176/$U$10</f>
        <v>1.4710884353741496</v>
      </c>
      <c r="E176" s="12">
        <f>(1-$U$16)+($U$16*POWER((3-2*C176),$U$17))</f>
        <v>0.9116666666666667</v>
      </c>
      <c r="F176" s="13">
        <f>(1-$U$16)+($U$16*POWER((3-2*D176),$U$17))+$AA$6</f>
        <v>0.98578231292517</v>
      </c>
      <c r="G176" s="14">
        <f>IF(B176&gt;$U$6,E176*$Q$13,$Q$15)</f>
        <v>209.68333333333334</v>
      </c>
      <c r="H176" s="15">
        <f>IF(B176&gt;$U$9,F176*$Q$13,$R$15)</f>
        <v>226.7299319727891</v>
      </c>
    </row>
    <row r="177" spans="2:8" ht="12.75">
      <c r="B177" s="1">
        <v>1740</v>
      </c>
      <c r="C177" s="10">
        <f>B177/$U$7</f>
        <v>1.45</v>
      </c>
      <c r="D177" s="11">
        <f>B177/$U$10</f>
        <v>1.4795918367346939</v>
      </c>
      <c r="E177" s="12">
        <f>(1-$U$16)+($U$16*POWER((3-2*C177),$U$17))</f>
        <v>0.91</v>
      </c>
      <c r="F177" s="13">
        <f>(1-$U$16)+($U$16*POWER((3-2*D177),$U$17))+$AA$6</f>
        <v>0.9840816326530613</v>
      </c>
      <c r="G177" s="14">
        <f>IF(B177&gt;$U$6,E177*$Q$13,$Q$15)</f>
        <v>209.3</v>
      </c>
      <c r="H177" s="15">
        <f>IF(B177&gt;$U$9,F177*$Q$13,$R$15)</f>
        <v>226.3387755102041</v>
      </c>
    </row>
    <row r="178" spans="2:8" ht="12.75">
      <c r="B178" s="1">
        <v>1750</v>
      </c>
      <c r="C178" s="10">
        <f>B178/$U$7</f>
        <v>1.4583333333333333</v>
      </c>
      <c r="D178" s="11">
        <f>B178/$U$10</f>
        <v>1.4880952380952381</v>
      </c>
      <c r="E178" s="12">
        <f>(1-$U$16)+($U$16*POWER((3-2*C178),$U$17))</f>
        <v>0.9083333333333333</v>
      </c>
      <c r="F178" s="13">
        <f>(1-$U$16)+($U$16*POWER((3-2*D178),$U$17))+$AA$6</f>
        <v>0.9823809523809524</v>
      </c>
      <c r="G178" s="14">
        <f>IF(B178&gt;$U$6,E178*$Q$13,$Q$15)</f>
        <v>208.91666666666666</v>
      </c>
      <c r="H178" s="15">
        <f>IF(B178&gt;$U$9,F178*$Q$13,$R$15)</f>
        <v>225.94761904761904</v>
      </c>
    </row>
    <row r="179" spans="2:8" ht="12.75">
      <c r="B179" s="1">
        <v>1760</v>
      </c>
      <c r="C179" s="10">
        <f>B179/$U$7</f>
        <v>1.4666666666666666</v>
      </c>
      <c r="D179" s="11">
        <f>B179/$U$10</f>
        <v>1.4965986394557824</v>
      </c>
      <c r="E179" s="12">
        <f>(1-$U$16)+($U$16*POWER((3-2*C179),$U$17))</f>
        <v>0.9066666666666667</v>
      </c>
      <c r="F179" s="13">
        <f>(1-$U$16)+($U$16*POWER((3-2*D179),$U$17))+$AA$6</f>
        <v>0.9806802721088435</v>
      </c>
      <c r="G179" s="14">
        <f>IF(B179&gt;$U$6,E179*$Q$13,$Q$15)</f>
        <v>208.53333333333336</v>
      </c>
      <c r="H179" s="15">
        <f>IF(B179&gt;$U$9,F179*$Q$13,$R$15)</f>
        <v>225.55646258503398</v>
      </c>
    </row>
    <row r="180" spans="2:8" ht="12.75">
      <c r="B180" s="1">
        <v>1770</v>
      </c>
      <c r="C180" s="10">
        <f>B180/$U$7</f>
        <v>1.475</v>
      </c>
      <c r="D180" s="11">
        <f>B180/$U$10</f>
        <v>1.5051020408163265</v>
      </c>
      <c r="E180" s="12">
        <f>(1-$U$16)+($U$16*POWER((3-2*C180),$U$17))</f>
        <v>0.905</v>
      </c>
      <c r="F180" s="13">
        <f>(1-$U$16)+($U$16*POWER((3-2*D180),$U$17))+$AA$6</f>
        <v>0.9789795918367347</v>
      </c>
      <c r="G180" s="14">
        <f>IF(B180&gt;$U$6,E180*$Q$13,$Q$15)</f>
        <v>208.15</v>
      </c>
      <c r="H180" s="15">
        <f>IF(B180&gt;$U$9,F180*$Q$13,$R$15)</f>
        <v>225.16530612244898</v>
      </c>
    </row>
    <row r="181" spans="2:8" ht="12.75">
      <c r="B181" s="1">
        <v>1780</v>
      </c>
      <c r="C181" s="10">
        <f>B181/$U$7</f>
        <v>1.4833333333333334</v>
      </c>
      <c r="D181" s="11">
        <f>B181/$U$10</f>
        <v>1.5136054421768708</v>
      </c>
      <c r="E181" s="12">
        <f>(1-$U$16)+($U$16*POWER((3-2*C181),$U$17))</f>
        <v>0.9033333333333333</v>
      </c>
      <c r="F181" s="13">
        <f>(1-$U$16)+($U$16*POWER((3-2*D181),$U$17))+$AA$6</f>
        <v>0.9772789115646259</v>
      </c>
      <c r="G181" s="14">
        <f>IF(B181&gt;$U$6,E181*$Q$13,$Q$15)</f>
        <v>207.76666666666665</v>
      </c>
      <c r="H181" s="15">
        <f>IF(B181&gt;$U$9,F181*$Q$13,$R$15)</f>
        <v>224.77414965986395</v>
      </c>
    </row>
    <row r="182" spans="2:8" ht="12.75">
      <c r="B182" s="1">
        <v>1790</v>
      </c>
      <c r="C182" s="10">
        <f>B182/$U$7</f>
        <v>1.4916666666666667</v>
      </c>
      <c r="D182" s="11">
        <f>B182/$U$10</f>
        <v>1.522108843537415</v>
      </c>
      <c r="E182" s="12">
        <f>(1-$U$16)+($U$16*POWER((3-2*C182),$U$17))</f>
        <v>0.9016666666666667</v>
      </c>
      <c r="F182" s="13">
        <f>(1-$U$16)+($U$16*POWER((3-2*D182),$U$17))+$AA$6</f>
        <v>0.975578231292517</v>
      </c>
      <c r="G182" s="14">
        <f>IF(B182&gt;$U$6,E182*$Q$13,$Q$15)</f>
        <v>207.38333333333335</v>
      </c>
      <c r="H182" s="15">
        <f>IF(B182&gt;$U$9,F182*$Q$13,$R$15)</f>
        <v>224.3829931972789</v>
      </c>
    </row>
    <row r="183" spans="2:8" ht="12.75">
      <c r="B183" s="1">
        <v>1800</v>
      </c>
      <c r="C183" s="10">
        <f>B183/$U$7</f>
        <v>1.5</v>
      </c>
      <c r="D183" s="11">
        <f>B183/$U$10</f>
        <v>1.530612244897959</v>
      </c>
      <c r="E183" s="12">
        <f>(1-$U$16)+($U$16*POWER((3-2*C183),$U$17))</f>
        <v>0.9</v>
      </c>
      <c r="F183" s="13">
        <f>(1-$U$16)+($U$16*POWER((3-2*D183),$U$17))+$AA$6</f>
        <v>0.9738775510204082</v>
      </c>
      <c r="G183" s="14">
        <f>IF(B183&gt;$U$6,E183*$Q$13,$Q$15)</f>
        <v>207</v>
      </c>
      <c r="H183" s="15">
        <f>IF(B183&gt;$U$9,F183*$Q$13,$R$15)</f>
        <v>223.9918367346939</v>
      </c>
    </row>
    <row r="184" spans="2:8" ht="12.75">
      <c r="B184" s="1">
        <v>1810</v>
      </c>
      <c r="C184" s="10">
        <f>B184/$U$7</f>
        <v>1.5083333333333333</v>
      </c>
      <c r="D184" s="11">
        <f>B184/$U$10</f>
        <v>1.5391156462585034</v>
      </c>
      <c r="E184" s="12">
        <f>(1-$U$16)+($U$16*POWER((3-2*C184),$U$17))</f>
        <v>0.8983333333333333</v>
      </c>
      <c r="F184" s="13">
        <f>(1-$U$16)+($U$16*POWER((3-2*D184),$U$17))+$AA$6</f>
        <v>0.9721768707482993</v>
      </c>
      <c r="G184" s="14">
        <f>IF(B184&gt;$U$6,E184*$Q$13,$Q$15)</f>
        <v>206.61666666666667</v>
      </c>
      <c r="H184" s="15">
        <f>IF(B184&gt;$U$9,F184*$Q$13,$R$15)</f>
        <v>223.60068027210883</v>
      </c>
    </row>
    <row r="185" spans="2:8" ht="12.75">
      <c r="B185" s="1">
        <v>1820</v>
      </c>
      <c r="C185" s="10">
        <f>B185/$U$7</f>
        <v>1.5166666666666666</v>
      </c>
      <c r="D185" s="11">
        <f>B185/$U$10</f>
        <v>1.5476190476190477</v>
      </c>
      <c r="E185" s="12">
        <f>(1-$U$16)+($U$16*POWER((3-2*C185),$U$17))</f>
        <v>0.8966666666666667</v>
      </c>
      <c r="F185" s="13">
        <f>(1-$U$16)+($U$16*POWER((3-2*D185),$U$17))+$AA$6</f>
        <v>0.9704761904761905</v>
      </c>
      <c r="G185" s="14">
        <f>IF(B185&gt;$U$6,E185*$Q$13,$Q$15)</f>
        <v>206.23333333333335</v>
      </c>
      <c r="H185" s="15">
        <f>IF(B185&gt;$U$9,F185*$Q$13,$R$15)</f>
        <v>223.2095238095238</v>
      </c>
    </row>
    <row r="186" spans="2:8" ht="12.75">
      <c r="B186" s="1">
        <v>1830</v>
      </c>
      <c r="C186" s="10">
        <f>B186/$U$7</f>
        <v>1.525</v>
      </c>
      <c r="D186" s="11">
        <f>B186/$U$10</f>
        <v>1.5561224489795917</v>
      </c>
      <c r="E186" s="12">
        <f>(1-$U$16)+($U$16*POWER((3-2*C186),$U$17))</f>
        <v>0.895</v>
      </c>
      <c r="F186" s="13">
        <f>(1-$U$16)+($U$16*POWER((3-2*D186),$U$17))+$AA$6</f>
        <v>0.9687755102040816</v>
      </c>
      <c r="G186" s="14">
        <f>IF(B186&gt;$U$6,E186*$Q$13,$Q$15)</f>
        <v>205.85</v>
      </c>
      <c r="H186" s="15">
        <f>IF(B186&gt;$U$9,F186*$Q$13,$R$15)</f>
        <v>222.81836734693877</v>
      </c>
    </row>
    <row r="187" spans="2:8" ht="12.75">
      <c r="B187" s="1">
        <v>1840</v>
      </c>
      <c r="C187" s="10">
        <f>B187/$U$7</f>
        <v>1.5333333333333334</v>
      </c>
      <c r="D187" s="11">
        <f>B187/$U$10</f>
        <v>1.564625850340136</v>
      </c>
      <c r="E187" s="12">
        <f>(1-$U$16)+($U$16*POWER((3-2*C187),$U$17))</f>
        <v>0.8933333333333333</v>
      </c>
      <c r="F187" s="13">
        <f>(1-$U$16)+($U$16*POWER((3-2*D187),$U$17))+$AA$6</f>
        <v>0.9670748299319728</v>
      </c>
      <c r="G187" s="14">
        <f>IF(B187&gt;$U$6,E187*$Q$13,$Q$15)</f>
        <v>205.46666666666667</v>
      </c>
      <c r="H187" s="15">
        <f>IF(B187&gt;$U$9,F187*$Q$13,$R$15)</f>
        <v>222.42721088435374</v>
      </c>
    </row>
    <row r="188" spans="2:8" ht="12.75">
      <c r="B188" s="1">
        <v>1850</v>
      </c>
      <c r="C188" s="10">
        <f>B188/$U$7</f>
        <v>1.5416666666666667</v>
      </c>
      <c r="D188" s="11">
        <f>B188/$U$10</f>
        <v>1.5731292517006803</v>
      </c>
      <c r="E188" s="12">
        <f>(1-$U$16)+($U$16*POWER((3-2*C188),$U$17))</f>
        <v>0.8916666666666667</v>
      </c>
      <c r="F188" s="13">
        <f>(1-$U$16)+($U$16*POWER((3-2*D188),$U$17))+$AA$6</f>
        <v>0.9653741496598639</v>
      </c>
      <c r="G188" s="14">
        <f>IF(B188&gt;$U$6,E188*$Q$13,$Q$15)</f>
        <v>205.08333333333334</v>
      </c>
      <c r="H188" s="15">
        <f>IF(B188&gt;$U$9,F188*$Q$13,$R$15)</f>
        <v>222.0360544217687</v>
      </c>
    </row>
    <row r="189" spans="2:8" ht="12.75">
      <c r="B189" s="1">
        <v>1860</v>
      </c>
      <c r="C189" s="10">
        <f>B189/$U$7</f>
        <v>1.55</v>
      </c>
      <c r="D189" s="11">
        <f>B189/$U$10</f>
        <v>1.5816326530612246</v>
      </c>
      <c r="E189" s="12">
        <f>(1-$U$16)+($U$16*POWER((3-2*C189),$U$17))</f>
        <v>0.89</v>
      </c>
      <c r="F189" s="13">
        <f>(1-$U$16)+($U$16*POWER((3-2*D189),$U$17))+$AA$6</f>
        <v>0.9636734693877551</v>
      </c>
      <c r="G189" s="14">
        <f>IF(B189&gt;$U$6,E189*$Q$13,$Q$15)</f>
        <v>204.70000000000002</v>
      </c>
      <c r="H189" s="15">
        <f>IF(B189&gt;$U$9,F189*$Q$13,$R$15)</f>
        <v>221.64489795918368</v>
      </c>
    </row>
    <row r="190" spans="2:8" ht="12.75">
      <c r="B190" s="1">
        <v>1870</v>
      </c>
      <c r="C190" s="10">
        <f>B190/$U$7</f>
        <v>1.5583333333333333</v>
      </c>
      <c r="D190" s="11">
        <f>B190/$U$10</f>
        <v>1.5901360544217686</v>
      </c>
      <c r="E190" s="12">
        <f>(1-$U$16)+($U$16*POWER((3-2*C190),$U$17))</f>
        <v>0.8883333333333333</v>
      </c>
      <c r="F190" s="13">
        <f>(1-$U$16)+($U$16*POWER((3-2*D190),$U$17))+$AA$6</f>
        <v>0.9619727891156462</v>
      </c>
      <c r="G190" s="14">
        <f>IF(B190&gt;$U$6,E190*$Q$13,$Q$15)</f>
        <v>204.31666666666666</v>
      </c>
      <c r="H190" s="15">
        <f>IF(B190&gt;$U$9,F190*$Q$13,$R$15)</f>
        <v>221.25374149659862</v>
      </c>
    </row>
    <row r="191" spans="2:8" ht="12.75">
      <c r="B191" s="1">
        <v>1880</v>
      </c>
      <c r="C191" s="10">
        <f>B191/$U$7</f>
        <v>1.5666666666666667</v>
      </c>
      <c r="D191" s="11">
        <f>B191/$U$10</f>
        <v>1.598639455782313</v>
      </c>
      <c r="E191" s="12">
        <f>(1-$U$16)+($U$16*POWER((3-2*C191),$U$17))</f>
        <v>0.8866666666666667</v>
      </c>
      <c r="F191" s="13">
        <f>(1-$U$16)+($U$16*POWER((3-2*D191),$U$17))+$AA$6</f>
        <v>0.9602721088435374</v>
      </c>
      <c r="G191" s="14">
        <f>IF(B191&gt;$U$6,E191*$Q$13,$Q$15)</f>
        <v>203.93333333333334</v>
      </c>
      <c r="H191" s="15">
        <f>IF(B191&gt;$U$9,F191*$Q$13,$R$15)</f>
        <v>220.86258503401362</v>
      </c>
    </row>
    <row r="192" spans="2:8" ht="12.75">
      <c r="B192" s="1">
        <v>1890</v>
      </c>
      <c r="C192" s="10">
        <f>B192/$U$7</f>
        <v>1.575</v>
      </c>
      <c r="D192" s="11">
        <f>B192/$U$10</f>
        <v>1.6071428571428572</v>
      </c>
      <c r="E192" s="12">
        <f>(1-$U$16)+($U$16*POWER((3-2*C192),$U$17))</f>
        <v>0.885</v>
      </c>
      <c r="F192" s="13">
        <f>(1-$U$16)+($U$16*POWER((3-2*D192),$U$17))+$AA$6</f>
        <v>0.9585714285714285</v>
      </c>
      <c r="G192" s="14">
        <f>IF(B192&gt;$U$6,E192*$Q$13,$Q$15)</f>
        <v>203.55</v>
      </c>
      <c r="H192" s="15">
        <f>IF(B192&gt;$U$9,F192*$Q$13,$R$15)</f>
        <v>220.47142857142856</v>
      </c>
    </row>
    <row r="193" spans="2:8" ht="12.75">
      <c r="B193" s="1">
        <v>1900</v>
      </c>
      <c r="C193" s="10">
        <f>B193/$U$7</f>
        <v>1.5833333333333333</v>
      </c>
      <c r="D193" s="11">
        <f>B193/$U$10</f>
        <v>1.6156462585034013</v>
      </c>
      <c r="E193" s="12">
        <f>(1-$U$16)+($U$16*POWER((3-2*C193),$U$17))</f>
        <v>0.8833333333333334</v>
      </c>
      <c r="F193" s="13">
        <f>(1-$U$16)+($U$16*POWER((3-2*D193),$U$17))+$AA$6</f>
        <v>0.9568707482993197</v>
      </c>
      <c r="G193" s="14">
        <f>IF(B193&gt;$U$6,E193*$Q$13,$Q$15)</f>
        <v>203.16666666666669</v>
      </c>
      <c r="H193" s="15">
        <f>IF(B193&gt;$U$9,F193*$Q$13,$R$15)</f>
        <v>220.08027210884353</v>
      </c>
    </row>
    <row r="194" spans="2:8" ht="12.75">
      <c r="B194" s="1">
        <v>1910</v>
      </c>
      <c r="C194" s="10">
        <f>B194/$U$7</f>
        <v>1.5916666666666666</v>
      </c>
      <c r="D194" s="11">
        <f>B194/$U$10</f>
        <v>1.6241496598639455</v>
      </c>
      <c r="E194" s="12">
        <f>(1-$U$16)+($U$16*POWER((3-2*C194),$U$17))</f>
        <v>0.8816666666666667</v>
      </c>
      <c r="F194" s="13">
        <f>(1-$U$16)+($U$16*POWER((3-2*D194),$U$17))+$AA$6</f>
        <v>0.9551700680272108</v>
      </c>
      <c r="G194" s="14">
        <f>IF(B194&gt;$U$6,E194*$Q$13,$Q$15)</f>
        <v>202.78333333333333</v>
      </c>
      <c r="H194" s="15">
        <f>IF(B194&gt;$U$9,F194*$Q$13,$R$15)</f>
        <v>219.6891156462585</v>
      </c>
    </row>
    <row r="195" spans="2:8" ht="12.75">
      <c r="B195" s="1">
        <v>1920</v>
      </c>
      <c r="C195" s="10">
        <f>B195/$U$7</f>
        <v>1.6</v>
      </c>
      <c r="D195" s="11">
        <f>B195/$U$10</f>
        <v>1.6326530612244898</v>
      </c>
      <c r="E195" s="12">
        <f>(1-$U$16)+($U$16*POWER((3-2*C195),$U$17))</f>
        <v>0.88</v>
      </c>
      <c r="F195" s="13">
        <f>(1-$U$16)+($U$16*POWER((3-2*D195),$U$17))+$AA$6</f>
        <v>0.953469387755102</v>
      </c>
      <c r="G195" s="14">
        <f>IF(B195&gt;$U$6,E195*$Q$13,$Q$15)</f>
        <v>202.4</v>
      </c>
      <c r="H195" s="15">
        <f>IF(B195&gt;$U$9,F195*$Q$13,$R$15)</f>
        <v>219.29795918367347</v>
      </c>
    </row>
    <row r="196" spans="2:8" ht="12.75">
      <c r="B196" s="1">
        <v>1930</v>
      </c>
      <c r="C196" s="10">
        <f>B196/$U$7</f>
        <v>1.6083333333333334</v>
      </c>
      <c r="D196" s="11">
        <f>B196/$U$10</f>
        <v>1.6411564625850341</v>
      </c>
      <c r="E196" s="12">
        <f>(1-$U$16)+($U$16*POWER((3-2*C196),$U$17))</f>
        <v>0.8783333333333333</v>
      </c>
      <c r="F196" s="13">
        <f>(1-$U$16)+($U$16*POWER((3-2*D196),$U$17))+$AA$6</f>
        <v>0.9517687074829931</v>
      </c>
      <c r="G196" s="14">
        <f>IF(B196&gt;$U$6,E196*$Q$13,$Q$15)</f>
        <v>202.01666666666665</v>
      </c>
      <c r="H196" s="15">
        <f>IF(B196&gt;$U$9,F196*$Q$13,$R$15)</f>
        <v>218.9068027210884</v>
      </c>
    </row>
    <row r="197" spans="2:8" ht="12.75">
      <c r="B197" s="1">
        <v>1940</v>
      </c>
      <c r="C197" s="10">
        <f>B197/$U$7</f>
        <v>1.6166666666666667</v>
      </c>
      <c r="D197" s="11">
        <f>B197/$U$10</f>
        <v>1.6496598639455782</v>
      </c>
      <c r="E197" s="12">
        <f>(1-$U$16)+($U$16*POWER((3-2*C197),$U$17))</f>
        <v>0.8766666666666667</v>
      </c>
      <c r="F197" s="13">
        <f>(1-$U$16)+($U$16*POWER((3-2*D197),$U$17))+$AA$6</f>
        <v>0.9500680272108843</v>
      </c>
      <c r="G197" s="14">
        <f>IF(B197&gt;$U$6,E197*$Q$13,$Q$15)</f>
        <v>201.63333333333335</v>
      </c>
      <c r="H197" s="15">
        <f>IF(B197&gt;$U$9,F197*$Q$13,$R$15)</f>
        <v>218.5156462585034</v>
      </c>
    </row>
    <row r="198" spans="2:8" ht="12.75">
      <c r="B198" s="1">
        <v>1950</v>
      </c>
      <c r="C198" s="10">
        <f>B198/$U$7</f>
        <v>1.625</v>
      </c>
      <c r="D198" s="11">
        <f>B198/$U$10</f>
        <v>1.6581632653061225</v>
      </c>
      <c r="E198" s="12">
        <f>(1-$U$16)+($U$16*POWER((3-2*C198),$U$17))</f>
        <v>0.875</v>
      </c>
      <c r="F198" s="13">
        <f>(1-$U$16)+($U$16*POWER((3-2*D198),$U$17))+$AA$6</f>
        <v>0.9483673469387754</v>
      </c>
      <c r="G198" s="14">
        <f>IF(B198&gt;$U$6,E198*$Q$13,$Q$15)</f>
        <v>201.25</v>
      </c>
      <c r="H198" s="15">
        <f>IF(B198&gt;$U$9,F198*$Q$13,$R$15)</f>
        <v>218.12448979591835</v>
      </c>
    </row>
    <row r="199" spans="2:8" ht="12.75">
      <c r="B199" s="1">
        <v>1960</v>
      </c>
      <c r="C199" s="10">
        <f>B199/$U$7</f>
        <v>1.6333333333333333</v>
      </c>
      <c r="D199" s="11">
        <f>B199/$U$10</f>
        <v>1.6666666666666667</v>
      </c>
      <c r="E199" s="12">
        <f>(1-$U$16)+($U$16*POWER((3-2*C199),$U$17))</f>
        <v>0.8733333333333334</v>
      </c>
      <c r="F199" s="13">
        <f>(1-$U$16)+($U$16*POWER((3-2*D199),$U$17))+$AA$6</f>
        <v>0.9466666666666667</v>
      </c>
      <c r="G199" s="14">
        <f>IF(B199&gt;$U$6,E199*$Q$13,$Q$15)</f>
        <v>200.86666666666667</v>
      </c>
      <c r="H199" s="15">
        <f>IF(B199&gt;$U$9,F199*$Q$13,$R$15)</f>
        <v>217.73333333333332</v>
      </c>
    </row>
    <row r="200" spans="2:8" ht="12.75">
      <c r="B200" s="1">
        <v>1970</v>
      </c>
      <c r="C200" s="10">
        <f>B200/$U$7</f>
        <v>1.6416666666666666</v>
      </c>
      <c r="D200" s="11">
        <f>B200/$U$10</f>
        <v>1.6751700680272108</v>
      </c>
      <c r="E200" s="12">
        <f>(1-$U$16)+($U$16*POWER((3-2*C200),$U$17))</f>
        <v>0.8716666666666667</v>
      </c>
      <c r="F200" s="13">
        <f>(1-$U$16)+($U$16*POWER((3-2*D200),$U$17))+$AA$6</f>
        <v>0.9449659863945579</v>
      </c>
      <c r="G200" s="14">
        <f>IF(B200&gt;$U$6,E200*$Q$13,$Q$15)</f>
        <v>200.48333333333335</v>
      </c>
      <c r="H200" s="15">
        <f>IF(B200&gt;$U$9,F200*$Q$13,$R$15)</f>
        <v>217.34217687074832</v>
      </c>
    </row>
    <row r="201" spans="2:8" ht="12.75">
      <c r="B201" s="1">
        <v>1980</v>
      </c>
      <c r="C201" s="10">
        <f>B201/$U$7</f>
        <v>1.65</v>
      </c>
      <c r="D201" s="11">
        <f>B201/$U$10</f>
        <v>1.683673469387755</v>
      </c>
      <c r="E201" s="12">
        <f>(1-$U$16)+($U$16*POWER((3-2*C201),$U$17))</f>
        <v>0.87</v>
      </c>
      <c r="F201" s="13">
        <f>(1-$U$16)+($U$16*POWER((3-2*D201),$U$17))+$AA$6</f>
        <v>0.943265306122449</v>
      </c>
      <c r="G201" s="14">
        <f>IF(B201&gt;$U$6,E201*$Q$13,$Q$15)</f>
        <v>200.1</v>
      </c>
      <c r="H201" s="15">
        <f>IF(B201&gt;$U$9,F201*$Q$13,$R$15)</f>
        <v>216.95102040816326</v>
      </c>
    </row>
    <row r="202" spans="2:8" ht="12.75">
      <c r="B202" s="1">
        <v>1990</v>
      </c>
      <c r="C202" s="10">
        <f>B202/$U$7</f>
        <v>1.6583333333333334</v>
      </c>
      <c r="D202" s="11">
        <f>B202/$U$10</f>
        <v>1.6921768707482994</v>
      </c>
      <c r="E202" s="12">
        <f>(1-$U$16)+($U$16*POWER((3-2*C202),$U$17))</f>
        <v>0.8683333333333333</v>
      </c>
      <c r="F202" s="13">
        <f>(1-$U$16)+($U$16*POWER((3-2*D202),$U$17))+$AA$6</f>
        <v>0.9415646258503401</v>
      </c>
      <c r="G202" s="14">
        <f>IF(B202&gt;$U$6,E202*$Q$13,$Q$15)</f>
        <v>199.71666666666667</v>
      </c>
      <c r="H202" s="15">
        <f>IF(B202&gt;$U$9,F202*$Q$13,$R$15)</f>
        <v>216.55986394557823</v>
      </c>
    </row>
    <row r="203" spans="2:8" ht="12.75">
      <c r="B203" s="1">
        <v>2000</v>
      </c>
      <c r="C203" s="10">
        <f>B203/$U$7</f>
        <v>1.6666666666666667</v>
      </c>
      <c r="D203" s="11">
        <f>B203/$U$10</f>
        <v>1.7006802721088434</v>
      </c>
      <c r="E203" s="12">
        <f>(1-$U$16)+($U$16*POWER((3-2*C203),$U$17))</f>
        <v>0.8666666666666667</v>
      </c>
      <c r="F203" s="13">
        <f>(1-$U$16)+($U$16*POWER((3-2*D203),$U$17))+$AA$6</f>
        <v>0.9398639455782313</v>
      </c>
      <c r="G203" s="14">
        <f>IF(B203&gt;$U$6,E203*$Q$13,$Q$15)</f>
        <v>199.33333333333334</v>
      </c>
      <c r="H203" s="15">
        <f>IF(B203&gt;$U$9,F203*$Q$13,$R$15)</f>
        <v>216.1687074829932</v>
      </c>
    </row>
    <row r="204" spans="2:8" ht="12.75">
      <c r="B204" s="1">
        <v>2010</v>
      </c>
      <c r="C204" s="10">
        <f>B204/$U$7</f>
        <v>1.675</v>
      </c>
      <c r="D204" s="11">
        <f>B204/$U$10</f>
        <v>1.7091836734693877</v>
      </c>
      <c r="E204" s="12">
        <f>(1-$U$16)+($U$16*POWER((3-2*C204),$U$17))</f>
        <v>0.865</v>
      </c>
      <c r="F204" s="13">
        <f>(1-$U$16)+($U$16*POWER((3-2*D204),$U$17))+$AA$6</f>
        <v>0.9381632653061225</v>
      </c>
      <c r="G204" s="14">
        <f>IF(B204&gt;$U$6,E204*$Q$13,$Q$15)</f>
        <v>198.95</v>
      </c>
      <c r="H204" s="15">
        <f>IF(B204&gt;$U$9,F204*$Q$13,$R$15)</f>
        <v>215.77755102040817</v>
      </c>
    </row>
    <row r="205" spans="2:8" ht="12.75">
      <c r="B205" s="1">
        <v>2020</v>
      </c>
      <c r="C205" s="10">
        <f>B205/$U$7</f>
        <v>1.6833333333333333</v>
      </c>
      <c r="D205" s="11">
        <f>B205/$U$10</f>
        <v>1.717687074829932</v>
      </c>
      <c r="E205" s="12">
        <f>(1-$U$16)+($U$16*POWER((3-2*C205),$U$17))</f>
        <v>0.8633333333333334</v>
      </c>
      <c r="F205" s="13">
        <f>(1-$U$16)+($U$16*POWER((3-2*D205),$U$17))+$AA$6</f>
        <v>0.9364625850340136</v>
      </c>
      <c r="G205" s="14">
        <f>IF(B205&gt;$U$6,E205*$Q$13,$Q$15)</f>
        <v>198.5666666666667</v>
      </c>
      <c r="H205" s="15">
        <f>IF(B205&gt;$U$9,F205*$Q$13,$R$15)</f>
        <v>215.38639455782314</v>
      </c>
    </row>
    <row r="206" spans="2:8" ht="12.75">
      <c r="B206" s="1">
        <v>2030</v>
      </c>
      <c r="C206" s="10">
        <f>B206/$U$7</f>
        <v>1.6916666666666667</v>
      </c>
      <c r="D206" s="11">
        <f>B206/$U$10</f>
        <v>1.7261904761904763</v>
      </c>
      <c r="E206" s="12">
        <f>(1-$U$16)+($U$16*POWER((3-2*C206),$U$17))</f>
        <v>0.8616666666666667</v>
      </c>
      <c r="F206" s="13">
        <f>(1-$U$16)+($U$16*POWER((3-2*D206),$U$17))+$AA$6</f>
        <v>0.9347619047619047</v>
      </c>
      <c r="G206" s="14">
        <f>IF(B206&gt;$U$6,E206*$Q$13,$Q$15)</f>
        <v>198.18333333333334</v>
      </c>
      <c r="H206" s="15">
        <f>IF(B206&gt;$U$9,F206*$Q$13,$R$15)</f>
        <v>214.99523809523808</v>
      </c>
    </row>
    <row r="207" spans="2:8" ht="12.75">
      <c r="B207" s="1">
        <v>2040</v>
      </c>
      <c r="C207" s="10">
        <f>B207/$U$7</f>
        <v>1.7</v>
      </c>
      <c r="D207" s="11">
        <f>B207/$U$10</f>
        <v>1.7346938775510203</v>
      </c>
      <c r="E207" s="12">
        <f>(1-$U$16)+($U$16*POWER((3-2*C207),$U$17))</f>
        <v>0.86</v>
      </c>
      <c r="F207" s="13">
        <f>(1-$U$16)+($U$16*POWER((3-2*D207),$U$17))+$AA$6</f>
        <v>0.9330612244897959</v>
      </c>
      <c r="G207" s="14">
        <f>IF(B207&gt;$U$6,E207*$Q$13,$Q$15)</f>
        <v>197.79999999999998</v>
      </c>
      <c r="H207" s="15">
        <f>IF(B207&gt;$U$9,F207*$Q$13,$R$15)</f>
        <v>214.60408163265305</v>
      </c>
    </row>
    <row r="208" spans="2:8" ht="12.75">
      <c r="B208" s="1">
        <v>2050</v>
      </c>
      <c r="C208" s="10">
        <f>B208/$U$7</f>
        <v>1.7083333333333333</v>
      </c>
      <c r="D208" s="11">
        <f>B208/$U$10</f>
        <v>1.7431972789115646</v>
      </c>
      <c r="E208" s="12">
        <f>(1-$U$16)+($U$16*POWER((3-2*C208),$U$17))</f>
        <v>0.8583333333333334</v>
      </c>
      <c r="F208" s="13">
        <f>(1-$U$16)+($U$16*POWER((3-2*D208),$U$17))+$AA$6</f>
        <v>0.9313605442176871</v>
      </c>
      <c r="G208" s="14">
        <f>IF(B208&gt;$U$6,E208*$Q$13,$Q$15)</f>
        <v>197.41666666666669</v>
      </c>
      <c r="H208" s="15">
        <f>IF(B208&gt;$U$9,F208*$Q$13,$R$15)</f>
        <v>214.21292517006805</v>
      </c>
    </row>
    <row r="209" spans="2:8" ht="12.75">
      <c r="B209" s="1">
        <v>2060</v>
      </c>
      <c r="C209" s="10">
        <f>B209/$U$7</f>
        <v>1.7166666666666666</v>
      </c>
      <c r="D209" s="11">
        <f>B209/$U$10</f>
        <v>1.751700680272109</v>
      </c>
      <c r="E209" s="12">
        <f>(1-$U$16)+($U$16*POWER((3-2*C209),$U$17))</f>
        <v>0.8566666666666667</v>
      </c>
      <c r="F209" s="13">
        <f>(1-$U$16)+($U$16*POWER((3-2*D209),$U$17))+$AA$6</f>
        <v>0.9296598639455782</v>
      </c>
      <c r="G209" s="14">
        <f>IF(B209&gt;$U$6,E209*$Q$13,$Q$15)</f>
        <v>197.03333333333333</v>
      </c>
      <c r="H209" s="15">
        <f>IF(B209&gt;$U$9,F209*$Q$13,$R$15)</f>
        <v>213.821768707483</v>
      </c>
    </row>
    <row r="210" spans="2:8" ht="12.75">
      <c r="B210" s="1">
        <v>2070</v>
      </c>
      <c r="C210" s="10">
        <f>B210/$U$7</f>
        <v>1.725</v>
      </c>
      <c r="D210" s="11">
        <f>B210/$U$10</f>
        <v>1.760204081632653</v>
      </c>
      <c r="E210" s="12">
        <f>(1-$U$16)+($U$16*POWER((3-2*C210),$U$17))</f>
        <v>0.855</v>
      </c>
      <c r="F210" s="13">
        <f>(1-$U$16)+($U$16*POWER((3-2*D210),$U$17))+$AA$6</f>
        <v>0.9279591836734694</v>
      </c>
      <c r="G210" s="14">
        <f>IF(B210&gt;$U$6,E210*$Q$13,$Q$15)</f>
        <v>196.65</v>
      </c>
      <c r="H210" s="15">
        <f>IF(B210&gt;$U$9,F210*$Q$13,$R$15)</f>
        <v>213.43061224489796</v>
      </c>
    </row>
    <row r="211" spans="2:8" ht="12.75">
      <c r="B211" s="1">
        <v>2080</v>
      </c>
      <c r="C211" s="10">
        <f>B211/$U$7</f>
        <v>1.7333333333333334</v>
      </c>
      <c r="D211" s="11">
        <f>B211/$U$10</f>
        <v>1.7687074829931972</v>
      </c>
      <c r="E211" s="12">
        <f>(1-$U$16)+($U$16*POWER((3-2*C211),$U$17))</f>
        <v>0.8533333333333334</v>
      </c>
      <c r="F211" s="13">
        <f>(1-$U$16)+($U$16*POWER((3-2*D211),$U$17))+$AA$6</f>
        <v>0.9262585034013605</v>
      </c>
      <c r="G211" s="14">
        <f>IF(B211&gt;$U$6,E211*$Q$13,$Q$15)</f>
        <v>196.26666666666668</v>
      </c>
      <c r="H211" s="15">
        <f>IF(B211&gt;$U$9,F211*$Q$13,$R$15)</f>
        <v>213.03945578231293</v>
      </c>
    </row>
    <row r="212" spans="2:8" ht="12.75">
      <c r="B212" s="1">
        <v>2090</v>
      </c>
      <c r="C212" s="10">
        <f>B212/$U$7</f>
        <v>1.7416666666666667</v>
      </c>
      <c r="D212" s="11">
        <f>B212/$U$10</f>
        <v>1.7772108843537415</v>
      </c>
      <c r="E212" s="12">
        <f>(1-$U$16)+($U$16*POWER((3-2*C212),$U$17))</f>
        <v>0.8516666666666667</v>
      </c>
      <c r="F212" s="13">
        <f>(1-$U$16)+($U$16*POWER((3-2*D212),$U$17))+$AA$6</f>
        <v>0.9245578231292517</v>
      </c>
      <c r="G212" s="14">
        <f>IF(B212&gt;$U$6,E212*$Q$13,$Q$15)</f>
        <v>195.88333333333333</v>
      </c>
      <c r="H212" s="15">
        <f>IF(B212&gt;$U$9,F212*$Q$13,$R$15)</f>
        <v>212.6482993197279</v>
      </c>
    </row>
    <row r="213" spans="2:8" ht="12.75">
      <c r="B213" s="1">
        <v>2100</v>
      </c>
      <c r="C213" s="10">
        <f>B213/$U$7</f>
        <v>1.75</v>
      </c>
      <c r="D213" s="11">
        <f>B213/$U$10</f>
        <v>1.7857142857142858</v>
      </c>
      <c r="E213" s="12">
        <f>(1-$U$16)+($U$16*POWER((3-2*C213),$U$17))</f>
        <v>0.85</v>
      </c>
      <c r="F213" s="13">
        <f>(1-$U$16)+($U$16*POWER((3-2*D213),$U$17))+$AA$6</f>
        <v>0.9228571428571428</v>
      </c>
      <c r="G213" s="14">
        <f>IF(B213&gt;$U$6,E213*$Q$13,$Q$15)</f>
        <v>195.5</v>
      </c>
      <c r="H213" s="15">
        <f>IF(B213&gt;$U$9,F213*$Q$13,$R$15)</f>
        <v>212.25714285714284</v>
      </c>
    </row>
    <row r="214" spans="2:8" ht="12.75">
      <c r="B214" s="1">
        <v>2110</v>
      </c>
      <c r="C214" s="10">
        <f>B214/$U$7</f>
        <v>1.7583333333333333</v>
      </c>
      <c r="D214" s="11">
        <f>B214/$U$10</f>
        <v>1.7942176870748299</v>
      </c>
      <c r="E214" s="12">
        <f>(1-$U$16)+($U$16*POWER((3-2*C214),$U$17))</f>
        <v>0.8483333333333334</v>
      </c>
      <c r="F214" s="13">
        <f>(1-$U$16)+($U$16*POWER((3-2*D214),$U$17))+$AA$6</f>
        <v>0.921156462585034</v>
      </c>
      <c r="G214" s="14">
        <f>IF(B214&gt;$U$6,E214*$Q$13,$Q$15)</f>
        <v>195.11666666666667</v>
      </c>
      <c r="H214" s="15">
        <f>IF(B214&gt;$U$9,F214*$Q$13,$R$15)</f>
        <v>211.86598639455784</v>
      </c>
    </row>
    <row r="215" spans="2:8" ht="12.75">
      <c r="B215" s="1">
        <v>2120</v>
      </c>
      <c r="C215" s="10">
        <f>B215/$U$7</f>
        <v>1.7666666666666666</v>
      </c>
      <c r="D215" s="11">
        <f>B215/$U$10</f>
        <v>1.8027210884353742</v>
      </c>
      <c r="E215" s="12">
        <f>(1-$U$16)+($U$16*POWER((3-2*C215),$U$17))</f>
        <v>0.8466666666666667</v>
      </c>
      <c r="F215" s="13">
        <f>(1-$U$16)+($U$16*POWER((3-2*D215),$U$17))+$AA$6</f>
        <v>0.9194557823129251</v>
      </c>
      <c r="G215" s="14">
        <f>IF(B215&gt;$U$6,E215*$Q$13,$Q$15)</f>
        <v>194.73333333333335</v>
      </c>
      <c r="H215" s="15">
        <f>IF(B215&gt;$U$9,F215*$Q$13,$R$15)</f>
        <v>211.47482993197278</v>
      </c>
    </row>
    <row r="216" spans="2:8" ht="12.75">
      <c r="B216" s="1">
        <v>2130</v>
      </c>
      <c r="C216" s="10">
        <f>B216/$U$7</f>
        <v>1.775</v>
      </c>
      <c r="D216" s="11">
        <f>B216/$U$10</f>
        <v>1.8112244897959184</v>
      </c>
      <c r="E216" s="12">
        <f>(1-$U$16)+($U$16*POWER((3-2*C216),$U$17))</f>
        <v>0.8450000000000001</v>
      </c>
      <c r="F216" s="13">
        <f>(1-$U$16)+($U$16*POWER((3-2*D216),$U$17))+$AA$6</f>
        <v>0.9177551020408163</v>
      </c>
      <c r="G216" s="14">
        <f>IF(B216&gt;$U$6,E216*$Q$13,$Q$15)</f>
        <v>194.35000000000002</v>
      </c>
      <c r="H216" s="15">
        <f>IF(B216&gt;$U$9,F216*$Q$13,$R$15)</f>
        <v>211.08367346938775</v>
      </c>
    </row>
    <row r="217" spans="2:8" ht="12.75">
      <c r="B217" s="1">
        <v>2140</v>
      </c>
      <c r="C217" s="10">
        <f>B217/$U$7</f>
        <v>1.7833333333333334</v>
      </c>
      <c r="D217" s="11">
        <f>B217/$U$10</f>
        <v>1.8197278911564625</v>
      </c>
      <c r="E217" s="12">
        <f>(1-$U$16)+($U$16*POWER((3-2*C217),$U$17))</f>
        <v>0.8433333333333334</v>
      </c>
      <c r="F217" s="13">
        <f>(1-$U$16)+($U$16*POWER((3-2*D217),$U$17))+$AA$6</f>
        <v>0.9160544217687074</v>
      </c>
      <c r="G217" s="14">
        <f>IF(B217&gt;$U$6,E217*$Q$13,$Q$15)</f>
        <v>193.96666666666667</v>
      </c>
      <c r="H217" s="15">
        <f>IF(B217&gt;$U$9,F217*$Q$13,$R$15)</f>
        <v>210.69251700680272</v>
      </c>
    </row>
    <row r="218" spans="2:8" ht="12.75">
      <c r="B218" s="1">
        <v>2150</v>
      </c>
      <c r="C218" s="10">
        <f>B218/$U$7</f>
        <v>1.7916666666666667</v>
      </c>
      <c r="D218" s="11">
        <f>B218/$U$10</f>
        <v>1.8282312925170068</v>
      </c>
      <c r="E218" s="12">
        <f>(1-$U$16)+($U$16*POWER((3-2*C218),$U$17))</f>
        <v>0.8416666666666667</v>
      </c>
      <c r="F218" s="13">
        <f>(1-$U$16)+($U$16*POWER((3-2*D218),$U$17))+$AA$6</f>
        <v>0.9143537414965986</v>
      </c>
      <c r="G218" s="14">
        <f>IF(B218&gt;$U$6,E218*$Q$13,$Q$15)</f>
        <v>193.58333333333334</v>
      </c>
      <c r="H218" s="15">
        <f>IF(B218&gt;$U$9,F218*$Q$13,$R$15)</f>
        <v>210.3013605442177</v>
      </c>
    </row>
    <row r="219" spans="2:8" ht="12.75">
      <c r="B219" s="1">
        <v>2160</v>
      </c>
      <c r="C219" s="10">
        <f>B219/$U$7</f>
        <v>1.8</v>
      </c>
      <c r="D219" s="11">
        <f>B219/$U$10</f>
        <v>1.836734693877551</v>
      </c>
      <c r="E219" s="12">
        <f>(1-$U$16)+($U$16*POWER((3-2*C219),$U$17))</f>
        <v>0.84</v>
      </c>
      <c r="F219" s="13">
        <f>(1-$U$16)+($U$16*POWER((3-2*D219),$U$17))+$AA$6</f>
        <v>0.9126530612244897</v>
      </c>
      <c r="G219" s="14">
        <f>IF(B219&gt;$U$6,E219*$Q$13,$Q$15)</f>
        <v>193.2</v>
      </c>
      <c r="H219" s="15">
        <f>IF(B219&gt;$U$9,F219*$Q$13,$R$15)</f>
        <v>209.91020408163263</v>
      </c>
    </row>
    <row r="220" spans="2:8" ht="12.75">
      <c r="B220" s="1">
        <v>2170</v>
      </c>
      <c r="C220" s="10">
        <f>B220/$U$7</f>
        <v>1.8083333333333333</v>
      </c>
      <c r="D220" s="11">
        <f>B220/$U$10</f>
        <v>1.8452380952380953</v>
      </c>
      <c r="E220" s="12">
        <f>(1-$U$16)+($U$16*POWER((3-2*C220),$U$17))</f>
        <v>0.8383333333333334</v>
      </c>
      <c r="F220" s="13">
        <f>(1-$U$16)+($U$16*POWER((3-2*D220),$U$17))+$AA$6</f>
        <v>0.910952380952381</v>
      </c>
      <c r="G220" s="14">
        <f>IF(B220&gt;$U$6,E220*$Q$13,$Q$15)</f>
        <v>192.81666666666666</v>
      </c>
      <c r="H220" s="15">
        <f>IF(B220&gt;$U$9,F220*$Q$13,$R$15)</f>
        <v>209.51904761904763</v>
      </c>
    </row>
    <row r="221" spans="2:8" ht="12.75">
      <c r="B221" s="1">
        <v>2180</v>
      </c>
      <c r="C221" s="10">
        <f>B221/$U$7</f>
        <v>1.8166666666666667</v>
      </c>
      <c r="D221" s="11">
        <f>B221/$U$10</f>
        <v>1.8537414965986394</v>
      </c>
      <c r="E221" s="12">
        <f>(1-$U$16)+($U$16*POWER((3-2*C221),$U$17))</f>
        <v>0.8366666666666667</v>
      </c>
      <c r="F221" s="13">
        <f>(1-$U$16)+($U$16*POWER((3-2*D221),$U$17))+$AA$6</f>
        <v>0.9092517006802721</v>
      </c>
      <c r="G221" s="14">
        <f>IF(B221&gt;$U$6,E221*$Q$13,$Q$15)</f>
        <v>192.43333333333334</v>
      </c>
      <c r="H221" s="15">
        <f>IF(B221&gt;$U$9,F221*$Q$13,$R$15)</f>
        <v>209.12789115646257</v>
      </c>
    </row>
    <row r="222" spans="2:8" ht="12.75">
      <c r="B222" s="1">
        <v>2190</v>
      </c>
      <c r="C222" s="10">
        <f>B222/$U$7</f>
        <v>1.825</v>
      </c>
      <c r="D222" s="11">
        <f>B222/$U$10</f>
        <v>1.8622448979591837</v>
      </c>
      <c r="E222" s="12">
        <f>(1-$U$16)+($U$16*POWER((3-2*C222),$U$17))</f>
        <v>0.8350000000000001</v>
      </c>
      <c r="F222" s="13">
        <f>(1-$U$16)+($U$16*POWER((3-2*D222),$U$17))+$AA$6</f>
        <v>0.9075510204081633</v>
      </c>
      <c r="G222" s="14">
        <f>IF(B222&gt;$U$6,E222*$Q$13,$Q$15)</f>
        <v>192.05</v>
      </c>
      <c r="H222" s="15">
        <f>IF(B222&gt;$U$9,F222*$Q$13,$R$15)</f>
        <v>208.73673469387757</v>
      </c>
    </row>
    <row r="223" spans="2:8" ht="12.75">
      <c r="B223" s="1">
        <v>2200</v>
      </c>
      <c r="C223" s="10">
        <f>B223/$U$7</f>
        <v>1.8333333333333333</v>
      </c>
      <c r="D223" s="11">
        <f>B223/$U$10</f>
        <v>1.870748299319728</v>
      </c>
      <c r="E223" s="12">
        <f>(1-$U$16)+($U$16*POWER((3-2*C223),$U$17))</f>
        <v>0.8333333333333334</v>
      </c>
      <c r="F223" s="13">
        <f>(1-$U$16)+($U$16*POWER((3-2*D223),$U$17))+$AA$6</f>
        <v>0.9058503401360544</v>
      </c>
      <c r="G223" s="14">
        <f>IF(B223&gt;$U$6,E223*$Q$13,$Q$15)</f>
        <v>191.66666666666669</v>
      </c>
      <c r="H223" s="15">
        <f>IF(B223&gt;$U$9,F223*$Q$13,$R$15)</f>
        <v>208.3455782312925</v>
      </c>
    </row>
    <row r="224" spans="2:8" ht="12.75">
      <c r="B224" s="1">
        <v>2210</v>
      </c>
      <c r="C224" s="10">
        <f>B224/$U$7</f>
        <v>1.8416666666666666</v>
      </c>
      <c r="D224" s="11">
        <f>B224/$U$10</f>
        <v>1.879251700680272</v>
      </c>
      <c r="E224" s="12">
        <f>(1-$U$16)+($U$16*POWER((3-2*C224),$U$17))</f>
        <v>0.8316666666666667</v>
      </c>
      <c r="F224" s="13">
        <f>(1-$U$16)+($U$16*POWER((3-2*D224),$U$17))+$AA$6</f>
        <v>0.9041496598639456</v>
      </c>
      <c r="G224" s="14">
        <f>IF(B224&gt;$U$6,E224*$Q$13,$Q$15)</f>
        <v>191.28333333333333</v>
      </c>
      <c r="H224" s="15">
        <f>IF(B224&gt;$U$9,F224*$Q$13,$R$15)</f>
        <v>207.95442176870748</v>
      </c>
    </row>
    <row r="225" spans="2:8" ht="12.75">
      <c r="B225" s="1">
        <v>2220</v>
      </c>
      <c r="C225" s="10">
        <f>B225/$U$7</f>
        <v>1.85</v>
      </c>
      <c r="D225" s="11">
        <f>B225/$U$10</f>
        <v>1.8877551020408163</v>
      </c>
      <c r="E225" s="12">
        <f>(1-$U$16)+($U$16*POWER((3-2*C225),$U$17))</f>
        <v>0.83</v>
      </c>
      <c r="F225" s="13">
        <f>(1-$U$16)+($U$16*POWER((3-2*D225),$U$17))+$AA$6</f>
        <v>0.9024489795918367</v>
      </c>
      <c r="G225" s="14">
        <f>IF(B225&gt;$U$6,E225*$Q$13,$Q$15)</f>
        <v>190.89999999999998</v>
      </c>
      <c r="H225" s="15">
        <f>IF(B225&gt;$U$9,F225*$Q$13,$R$15)</f>
        <v>207.56326530612245</v>
      </c>
    </row>
    <row r="226" spans="2:8" ht="12.75">
      <c r="B226" s="1">
        <v>2230</v>
      </c>
      <c r="C226" s="10">
        <f>B226/$U$7</f>
        <v>1.8583333333333334</v>
      </c>
      <c r="D226" s="11">
        <f>B226/$U$10</f>
        <v>1.8962585034013606</v>
      </c>
      <c r="E226" s="12">
        <f>(1-$U$16)+($U$16*POWER((3-2*C226),$U$17))</f>
        <v>0.8283333333333334</v>
      </c>
      <c r="F226" s="13">
        <f>(1-$U$16)+($U$16*POWER((3-2*D226),$U$17))+$AA$6</f>
        <v>0.9007482993197279</v>
      </c>
      <c r="G226" s="14">
        <f>IF(B226&gt;$U$6,E226*$Q$13,$Q$15)</f>
        <v>190.51666666666668</v>
      </c>
      <c r="H226" s="15">
        <f>IF(B226&gt;$U$9,F226*$Q$13,$R$15)</f>
        <v>207.17210884353742</v>
      </c>
    </row>
    <row r="227" spans="2:8" ht="12.75">
      <c r="B227" s="1">
        <v>2240</v>
      </c>
      <c r="C227" s="10">
        <f>B227/$U$7</f>
        <v>1.8666666666666667</v>
      </c>
      <c r="D227" s="11">
        <f>B227/$U$10</f>
        <v>1.9047619047619047</v>
      </c>
      <c r="E227" s="12">
        <f>(1-$U$16)+($U$16*POWER((3-2*C227),$U$17))</f>
        <v>0.8266666666666667</v>
      </c>
      <c r="F227" s="13">
        <f>(1-$U$16)+($U$16*POWER((3-2*D227),$U$17))+$AA$6</f>
        <v>0.899047619047619</v>
      </c>
      <c r="G227" s="14">
        <f>IF(B227&gt;$U$6,E227*$Q$13,$Q$15)</f>
        <v>190.13333333333333</v>
      </c>
      <c r="H227" s="15">
        <f>IF(B227&gt;$U$9,F227*$Q$13,$R$15)</f>
        <v>206.78095238095236</v>
      </c>
    </row>
    <row r="228" spans="2:8" ht="12.75">
      <c r="B228" s="1">
        <v>2250</v>
      </c>
      <c r="C228" s="10">
        <f>B228/$U$7</f>
        <v>1.875</v>
      </c>
      <c r="D228" s="11">
        <f>B228/$U$10</f>
        <v>1.913265306122449</v>
      </c>
      <c r="E228" s="12">
        <f>(1-$U$16)+($U$16*POWER((3-2*C228),$U$17))</f>
        <v>0.825</v>
      </c>
      <c r="F228" s="13">
        <f>(1-$U$16)+($U$16*POWER((3-2*D228),$U$17))+$AA$6</f>
        <v>0.8973469387755102</v>
      </c>
      <c r="G228" s="14">
        <f>IF(B228&gt;$U$6,E228*$Q$13,$Q$15)</f>
        <v>189.75</v>
      </c>
      <c r="H228" s="15">
        <f>IF(B228&gt;$U$9,F228*$Q$13,$R$15)</f>
        <v>206.38979591836735</v>
      </c>
    </row>
    <row r="229" spans="2:8" ht="12.75">
      <c r="B229" s="1">
        <v>2260</v>
      </c>
      <c r="C229" s="10">
        <f>B229/$U$7</f>
        <v>1.8833333333333333</v>
      </c>
      <c r="D229" s="11">
        <f>B229/$U$10</f>
        <v>1.9217687074829932</v>
      </c>
      <c r="E229" s="12">
        <f>(1-$U$16)+($U$16*POWER((3-2*C229),$U$17))</f>
        <v>0.8233333333333334</v>
      </c>
      <c r="F229" s="13">
        <f>(1-$U$16)+($U$16*POWER((3-2*D229),$U$17))+$AA$6</f>
        <v>0.8956462585034013</v>
      </c>
      <c r="G229" s="14">
        <f>IF(B229&gt;$U$6,E229*$Q$13,$Q$15)</f>
        <v>189.36666666666667</v>
      </c>
      <c r="H229" s="15">
        <f>IF(B229&gt;$U$9,F229*$Q$13,$R$15)</f>
        <v>205.9986394557823</v>
      </c>
    </row>
    <row r="230" spans="2:8" ht="12.75">
      <c r="B230" s="1">
        <v>2270</v>
      </c>
      <c r="C230" s="10">
        <f>B230/$U$7</f>
        <v>1.8916666666666666</v>
      </c>
      <c r="D230" s="11">
        <f>B230/$U$10</f>
        <v>1.9302721088435375</v>
      </c>
      <c r="E230" s="12">
        <f>(1-$U$16)+($U$16*POWER((3-2*C230),$U$17))</f>
        <v>0.8216666666666667</v>
      </c>
      <c r="F230" s="13">
        <f>(1-$U$16)+($U$16*POWER((3-2*D230),$U$17))+$AA$6</f>
        <v>0.8939455782312925</v>
      </c>
      <c r="G230" s="14">
        <f>IF(B230&gt;$U$6,E230*$Q$13,$Q$15)</f>
        <v>188.98333333333332</v>
      </c>
      <c r="H230" s="15">
        <f>IF(B230&gt;$U$9,F230*$Q$13,$R$15)</f>
        <v>205.60748299319727</v>
      </c>
    </row>
    <row r="231" spans="2:8" ht="12.75">
      <c r="B231" s="1">
        <v>2280</v>
      </c>
      <c r="C231" s="10">
        <f>B231/$U$7</f>
        <v>1.9</v>
      </c>
      <c r="D231" s="11">
        <f>B231/$U$10</f>
        <v>1.9387755102040816</v>
      </c>
      <c r="E231" s="12">
        <f>(1-$U$16)+($U$16*POWER((3-2*C231),$U$17))</f>
        <v>0.8200000000000001</v>
      </c>
      <c r="F231" s="13">
        <f>(1-$U$16)+($U$16*POWER((3-2*D231),$U$17))+$AA$6</f>
        <v>0.8922448979591836</v>
      </c>
      <c r="G231" s="14">
        <f>IF(B231&gt;$U$6,E231*$Q$13,$Q$15)</f>
        <v>188.60000000000002</v>
      </c>
      <c r="H231" s="15">
        <f>IF(B231&gt;$U$9,F231*$Q$13,$R$15)</f>
        <v>205.21632653061224</v>
      </c>
    </row>
    <row r="232" spans="2:8" ht="12.75">
      <c r="B232" s="1">
        <v>2290</v>
      </c>
      <c r="C232" s="10">
        <f>B232/$U$7</f>
        <v>1.9083333333333334</v>
      </c>
      <c r="D232" s="11">
        <f>B232/$U$10</f>
        <v>1.9472789115646258</v>
      </c>
      <c r="E232" s="12">
        <f>(1-$U$16)+($U$16*POWER((3-2*C232),$U$17))</f>
        <v>0.8183333333333334</v>
      </c>
      <c r="F232" s="13">
        <f>(1-$U$16)+($U$16*POWER((3-2*D232),$U$17))+$AA$6</f>
        <v>0.8905442176870748</v>
      </c>
      <c r="G232" s="14">
        <f>IF(B232&gt;$U$6,E232*$Q$13,$Q$15)</f>
        <v>188.21666666666667</v>
      </c>
      <c r="H232" s="15">
        <f>IF(B232&gt;$U$9,F232*$Q$13,$R$15)</f>
        <v>204.8251700680272</v>
      </c>
    </row>
    <row r="233" spans="2:8" ht="12.75">
      <c r="B233" s="1">
        <v>2300</v>
      </c>
      <c r="C233" s="10">
        <f>B233/$U$7</f>
        <v>1.9166666666666667</v>
      </c>
      <c r="D233" s="11">
        <f>B233/$U$10</f>
        <v>1.9557823129251701</v>
      </c>
      <c r="E233" s="12">
        <f>(1-$U$16)+($U$16*POWER((3-2*C233),$U$17))</f>
        <v>0.8166666666666667</v>
      </c>
      <c r="F233" s="13">
        <f>(1-$U$16)+($U$16*POWER((3-2*D233),$U$17))+$AA$6</f>
        <v>0.8888435374149659</v>
      </c>
      <c r="G233" s="14">
        <f>IF(B233&gt;$U$6,E233*$Q$13,$Q$15)</f>
        <v>187.83333333333334</v>
      </c>
      <c r="H233" s="15">
        <f>IF(B233&gt;$U$9,F233*$Q$13,$R$15)</f>
        <v>204.43401360544215</v>
      </c>
    </row>
    <row r="234" spans="2:8" ht="12.75">
      <c r="B234" s="1">
        <v>2310</v>
      </c>
      <c r="C234" s="10">
        <f>B234/$U$7</f>
        <v>1.925</v>
      </c>
      <c r="D234" s="11">
        <f>B234/$U$10</f>
        <v>1.9642857142857142</v>
      </c>
      <c r="E234" s="12">
        <f>(1-$U$16)+($U$16*POWER((3-2*C234),$U$17))</f>
        <v>0.815</v>
      </c>
      <c r="F234" s="13">
        <f>(1-$U$16)+($U$16*POWER((3-2*D234),$U$17))+$AA$6</f>
        <v>0.8871428571428571</v>
      </c>
      <c r="G234" s="14">
        <f>IF(B234&gt;$U$6,E234*$Q$13,$Q$15)</f>
        <v>187.45</v>
      </c>
      <c r="H234" s="15">
        <f>IF(B234&gt;$U$9,F234*$Q$13,$R$15)</f>
        <v>204.04285714285714</v>
      </c>
    </row>
    <row r="235" spans="2:8" ht="12.75">
      <c r="B235" s="1">
        <v>2320</v>
      </c>
      <c r="C235" s="10">
        <f>B235/$U$7</f>
        <v>1.9333333333333333</v>
      </c>
      <c r="D235" s="11">
        <f>B235/$U$10</f>
        <v>1.9727891156462585</v>
      </c>
      <c r="E235" s="12">
        <f>(1-$U$16)+($U$16*POWER((3-2*C235),$U$17))</f>
        <v>0.8133333333333334</v>
      </c>
      <c r="F235" s="13">
        <f>(1-$U$16)+($U$16*POWER((3-2*D235),$U$17))+$AA$6</f>
        <v>0.8854421768707482</v>
      </c>
      <c r="G235" s="14">
        <f>IF(B235&gt;$U$6,E235*$Q$13,$Q$15)</f>
        <v>187.06666666666666</v>
      </c>
      <c r="H235" s="15">
        <f>IF(B235&gt;$U$9,F235*$Q$13,$R$15)</f>
        <v>203.65170068027209</v>
      </c>
    </row>
    <row r="236" spans="2:8" ht="12.75">
      <c r="B236" s="1">
        <v>2330</v>
      </c>
      <c r="C236" s="10">
        <f>B236/$U$7</f>
        <v>1.9416666666666667</v>
      </c>
      <c r="D236" s="11">
        <f>B236/$U$10</f>
        <v>1.9812925170068028</v>
      </c>
      <c r="E236" s="12">
        <f>(1-$U$16)+($U$16*POWER((3-2*C236),$U$17))</f>
        <v>0.8116666666666666</v>
      </c>
      <c r="F236" s="13">
        <f>(1-$U$16)+($U$16*POWER((3-2*D236),$U$17))+$AA$6</f>
        <v>0.8837414965986394</v>
      </c>
      <c r="G236" s="14">
        <f>IF(B236&gt;$U$6,E236*$Q$13,$Q$15)</f>
        <v>186.68333333333334</v>
      </c>
      <c r="H236" s="15">
        <f>IF(B236&gt;$U$9,F236*$Q$13,$R$15)</f>
        <v>203.26054421768706</v>
      </c>
    </row>
    <row r="237" spans="2:8" ht="12.75">
      <c r="B237" s="1">
        <v>2340</v>
      </c>
      <c r="C237" s="10">
        <f>B237/$U$7</f>
        <v>1.95</v>
      </c>
      <c r="D237" s="11">
        <f>B237/$U$10</f>
        <v>1.989795918367347</v>
      </c>
      <c r="E237" s="12">
        <f>(1-$U$16)+($U$16*POWER((3-2*C237),$U$17))</f>
        <v>0.81</v>
      </c>
      <c r="F237" s="13">
        <f>(1-$U$16)+($U$16*POWER((3-2*D237),$U$17))+$AA$6</f>
        <v>0.8820408163265305</v>
      </c>
      <c r="G237" s="14">
        <f>IF(B237&gt;$U$6,E237*$Q$13,$Q$15)</f>
        <v>186.3</v>
      </c>
      <c r="H237" s="15">
        <f>IF(B237&gt;$U$9,F237*$Q$13,$R$15)</f>
        <v>202.86938775510203</v>
      </c>
    </row>
    <row r="238" spans="2:8" ht="12.75">
      <c r="B238" s="1">
        <v>2350</v>
      </c>
      <c r="C238" s="10">
        <f>B238/$U$7</f>
        <v>1.9583333333333333</v>
      </c>
      <c r="D238" s="11">
        <f>B238/$U$10</f>
        <v>1.998299319727891</v>
      </c>
      <c r="E238" s="12">
        <f>(1-$U$16)+($U$16*POWER((3-2*C238),$U$17))</f>
        <v>0.8083333333333333</v>
      </c>
      <c r="F238" s="13">
        <f>(1-$U$16)+($U$16*POWER((3-2*D238),$U$17))+$AA$6</f>
        <v>0.8803401360544217</v>
      </c>
      <c r="G238" s="14">
        <f>IF(B238&gt;$U$6,E238*$Q$13,$Q$15)</f>
        <v>185.91666666666666</v>
      </c>
      <c r="H238" s="15">
        <f>IF(B238&gt;$U$9,F238*$Q$13,$R$15)</f>
        <v>202.478231292517</v>
      </c>
    </row>
    <row r="239" spans="2:8" ht="12.75">
      <c r="B239" s="1">
        <v>2360</v>
      </c>
      <c r="C239" s="10">
        <f>B239/$U$7</f>
        <v>1.9666666666666666</v>
      </c>
      <c r="D239" s="11">
        <f>B239/$U$10</f>
        <v>2.006802721088435</v>
      </c>
      <c r="E239" s="12">
        <f>(1-$U$16)+($U$16*POWER((3-2*C239),$U$17))</f>
        <v>0.8066666666666666</v>
      </c>
      <c r="F239" s="13">
        <f>(1-$U$16)+($U$16*POWER((3-2*D239),$U$17))+$AA$6</f>
        <v>0.878639455782313</v>
      </c>
      <c r="G239" s="14">
        <f>IF(B239&gt;$U$6,E239*$Q$13,$Q$15)</f>
        <v>185.53333333333333</v>
      </c>
      <c r="H239" s="15">
        <f>IF(B239&gt;$U$9,F239*$Q$13,$R$15)</f>
        <v>202.08707482993196</v>
      </c>
    </row>
    <row r="240" spans="2:8" ht="12.75">
      <c r="B240" s="1">
        <v>2370</v>
      </c>
      <c r="C240" s="10">
        <f>B240/$U$7</f>
        <v>1.975</v>
      </c>
      <c r="D240" s="11">
        <f>B240/$U$10</f>
        <v>2.0153061224489797</v>
      </c>
      <c r="E240" s="12">
        <f>(1-$U$16)+($U$16*POWER((3-2*C240),$U$17))</f>
        <v>0.8049999999999999</v>
      </c>
      <c r="F240" s="13">
        <f>(1-$U$16)+($U$16*POWER((3-2*D240),$U$17))+$AA$6</f>
        <v>0.876938775510204</v>
      </c>
      <c r="G240" s="14">
        <f>IF(B240&gt;$U$6,E240*$Q$13,$Q$15)</f>
        <v>185.14999999999998</v>
      </c>
      <c r="H240" s="15">
        <f>IF(B240&gt;$U$9,F240*$Q$13,$R$15)</f>
        <v>201.69591836734693</v>
      </c>
    </row>
    <row r="241" spans="2:8" ht="12.75">
      <c r="B241" s="1">
        <v>2380</v>
      </c>
      <c r="C241" s="10">
        <f>B241/$U$7</f>
        <v>1.9833333333333334</v>
      </c>
      <c r="D241" s="11">
        <f>B241/$U$10</f>
        <v>2.0238095238095237</v>
      </c>
      <c r="E241" s="12">
        <f>(1-$U$16)+($U$16*POWER((3-2*C241),$U$17))</f>
        <v>0.8033333333333333</v>
      </c>
      <c r="F241" s="13">
        <f>(1-$U$16)+($U$16*POWER((3-2*D241),$U$17))+$AA$6</f>
        <v>0.8752380952380953</v>
      </c>
      <c r="G241" s="14">
        <f>IF(B241&gt;$U$6,E241*$Q$13,$Q$15)</f>
        <v>184.76666666666668</v>
      </c>
      <c r="H241" s="15">
        <f>IF(B241&gt;$U$9,F241*$Q$13,$R$15)</f>
        <v>201.3047619047619</v>
      </c>
    </row>
    <row r="242" spans="2:8" ht="12.75">
      <c r="B242" s="1">
        <v>2390</v>
      </c>
      <c r="C242" s="10">
        <f>B242/$U$7</f>
        <v>1.9916666666666667</v>
      </c>
      <c r="D242" s="11">
        <f>B242/$U$10</f>
        <v>2.0323129251700682</v>
      </c>
      <c r="E242" s="12">
        <f>(1-$U$16)+($U$16*POWER((3-2*C242),$U$17))</f>
        <v>0.8016666666666666</v>
      </c>
      <c r="F242" s="13">
        <f>(1-$U$16)+($U$16*POWER((3-2*D242),$U$17))+$AA$6</f>
        <v>0.8735374149659864</v>
      </c>
      <c r="G242" s="14">
        <f>IF(B242&gt;$U$6,E242*$Q$13,$Q$15)</f>
        <v>184.38333333333333</v>
      </c>
      <c r="H242" s="15">
        <f>IF(B242&gt;$U$9,F242*$Q$13,$R$15)</f>
        <v>200.91360544217687</v>
      </c>
    </row>
    <row r="243" spans="2:8" ht="12.75">
      <c r="B243" s="1">
        <v>2400</v>
      </c>
      <c r="C243" s="10">
        <f>B243/$U$7</f>
        <v>2</v>
      </c>
      <c r="D243" s="11">
        <f>B243/$U$10</f>
        <v>2.0408163265306123</v>
      </c>
      <c r="E243" s="12">
        <f>(1-$U$16)+($U$16*POWER((3-2*C243),$U$17))</f>
        <v>0.8</v>
      </c>
      <c r="F243" s="13">
        <f>(1-$U$16)+($U$16*POWER((3-2*D243),$U$17))+$AA$6</f>
        <v>0.8718367346938775</v>
      </c>
      <c r="G243" s="14">
        <f>IF(B243&gt;$U$6,E243*$Q$13,$Q$15)</f>
        <v>184</v>
      </c>
      <c r="H243" s="15">
        <f>IF(B243&gt;$U$9,F243*$Q$13,$R$15)</f>
        <v>200.52244897959181</v>
      </c>
    </row>
    <row r="244" spans="2:8" ht="12.75">
      <c r="B244" s="1">
        <v>2410</v>
      </c>
      <c r="C244" s="10">
        <f>B244/$U$7</f>
        <v>2.0083333333333333</v>
      </c>
      <c r="D244" s="11">
        <f>B244/$U$10</f>
        <v>2.0493197278911564</v>
      </c>
      <c r="E244" s="12">
        <f>(1-$U$16)+($U$16*POWER((3-2*C244),$U$17))</f>
        <v>0.7983333333333333</v>
      </c>
      <c r="F244" s="13">
        <f>(1-$U$16)+($U$16*POWER((3-2*D244),$U$17))+$AA$6</f>
        <v>0.8701360544217687</v>
      </c>
      <c r="G244" s="14">
        <f>IF(B244&gt;$U$6,E244*$Q$13,$Q$15)</f>
        <v>183.61666666666667</v>
      </c>
      <c r="H244" s="15">
        <f>IF(B244&gt;$U$9,F244*$Q$13,$R$15)</f>
        <v>200.13129251700678</v>
      </c>
    </row>
    <row r="245" spans="2:8" ht="12.75">
      <c r="B245" s="1">
        <v>2420</v>
      </c>
      <c r="C245" s="10">
        <f>B245/$U$7</f>
        <v>2.0166666666666666</v>
      </c>
      <c r="D245" s="11">
        <f>B245/$U$10</f>
        <v>2.057823129251701</v>
      </c>
      <c r="E245" s="12">
        <f>(1-$U$16)+($U$16*POWER((3-2*C245),$U$17))</f>
        <v>0.7966666666666666</v>
      </c>
      <c r="F245" s="13">
        <f>(1-$U$16)+($U$16*POWER((3-2*D245),$U$17))+$AA$6</f>
        <v>0.8684353741496598</v>
      </c>
      <c r="G245" s="14">
        <f>IF(B245&gt;$U$6,E245*$Q$13,$Q$15)</f>
        <v>183.23333333333332</v>
      </c>
      <c r="H245" s="15">
        <f>IF(B245&gt;$U$9,F245*$Q$13,$R$15)</f>
        <v>199.74013605442175</v>
      </c>
    </row>
    <row r="246" spans="2:8" ht="12.75">
      <c r="B246" s="1">
        <v>2430</v>
      </c>
      <c r="C246" s="10">
        <f>B246/$U$7</f>
        <v>2.025</v>
      </c>
      <c r="D246" s="11">
        <f>B246/$U$10</f>
        <v>2.066326530612245</v>
      </c>
      <c r="E246" s="12">
        <f>(1-$U$16)+($U$16*POWER((3-2*C246),$U$17))</f>
        <v>0.795</v>
      </c>
      <c r="F246" s="13">
        <f>(1-$U$16)+($U$16*POWER((3-2*D246),$U$17))+$AA$6</f>
        <v>0.866734693877551</v>
      </c>
      <c r="G246" s="14">
        <f>IF(B246&gt;$U$6,E246*$Q$13,$Q$15)</f>
        <v>182.85000000000002</v>
      </c>
      <c r="H246" s="15">
        <f>IF(B246&gt;$U$9,F246*$Q$13,$R$15)</f>
        <v>199.34897959183672</v>
      </c>
    </row>
    <row r="247" spans="2:8" ht="12.75">
      <c r="B247" s="1">
        <v>2440</v>
      </c>
      <c r="C247" s="10">
        <f>B247/$U$7</f>
        <v>2.033333333333333</v>
      </c>
      <c r="D247" s="11">
        <f>B247/$U$10</f>
        <v>2.074829931972789</v>
      </c>
      <c r="E247" s="12">
        <f>(1-$U$16)+($U$16*POWER((3-2*C247),$U$17))</f>
        <v>0.7933333333333333</v>
      </c>
      <c r="F247" s="13">
        <f>(1-$U$16)+($U$16*POWER((3-2*D247),$U$17))+$AA$6</f>
        <v>0.8650340136054422</v>
      </c>
      <c r="G247" s="14">
        <f>IF(B247&gt;$U$6,E247*$Q$13,$Q$15)</f>
        <v>182.46666666666667</v>
      </c>
      <c r="H247" s="15">
        <f>IF(B247&gt;$U$9,F247*$Q$13,$R$15)</f>
        <v>198.9578231292517</v>
      </c>
    </row>
    <row r="248" spans="2:8" ht="12.75">
      <c r="B248" s="1">
        <v>2450</v>
      </c>
      <c r="C248" s="10">
        <f>B248/$U$7</f>
        <v>2.0416666666666665</v>
      </c>
      <c r="D248" s="11">
        <f>B248/$U$10</f>
        <v>2.0833333333333335</v>
      </c>
      <c r="E248" s="12">
        <f>(1-$U$16)+($U$16*POWER((3-2*C248),$U$17))</f>
        <v>0.7916666666666667</v>
      </c>
      <c r="F248" s="13">
        <f>(1-$U$16)+($U$16*POWER((3-2*D248),$U$17))+$AA$6</f>
        <v>0.8633333333333333</v>
      </c>
      <c r="G248" s="14">
        <f>IF(B248&gt;$U$6,E248*$Q$13,$Q$15)</f>
        <v>182.08333333333334</v>
      </c>
      <c r="H248" s="15">
        <f>IF(B248&gt;$U$9,F248*$Q$13,$R$15)</f>
        <v>198.56666666666666</v>
      </c>
    </row>
    <row r="249" spans="2:8" ht="12.75">
      <c r="B249" s="1">
        <v>2460</v>
      </c>
      <c r="C249" s="10">
        <f>B249/$U$7</f>
        <v>2.05</v>
      </c>
      <c r="D249" s="11">
        <f>B249/$U$10</f>
        <v>2.0918367346938775</v>
      </c>
      <c r="E249" s="12">
        <f>(1-$U$16)+($U$16*POWER((3-2*C249),$U$17))</f>
        <v>0.79</v>
      </c>
      <c r="F249" s="13">
        <f>(1-$U$16)+($U$16*POWER((3-2*D249),$U$17))+$AA$6</f>
        <v>0.8616326530612245</v>
      </c>
      <c r="G249" s="14">
        <f>IF(B249&gt;$U$6,E249*$Q$13,$Q$15)</f>
        <v>181.70000000000002</v>
      </c>
      <c r="H249" s="15">
        <f>IF(B249&gt;$U$9,F249*$Q$13,$R$15)</f>
        <v>198.17551020408163</v>
      </c>
    </row>
    <row r="250" spans="2:8" ht="12.75">
      <c r="B250" s="1">
        <v>2470</v>
      </c>
      <c r="C250" s="10">
        <f>B250/$U$7</f>
        <v>2.058333333333333</v>
      </c>
      <c r="D250" s="11">
        <f>B250/$U$10</f>
        <v>2.1003401360544216</v>
      </c>
      <c r="E250" s="12">
        <f>(1-$U$16)+($U$16*POWER((3-2*C250),$U$17))</f>
        <v>0.7883333333333333</v>
      </c>
      <c r="F250" s="13">
        <f>(1-$U$16)+($U$16*POWER((3-2*D250),$U$17))+$AA$6</f>
        <v>0.8599319727891156</v>
      </c>
      <c r="G250" s="14">
        <f>IF(B250&gt;$U$6,E250*$Q$13,$Q$15)</f>
        <v>181.31666666666666</v>
      </c>
      <c r="H250" s="15">
        <f>IF(B250&gt;$U$9,F250*$Q$13,$R$15)</f>
        <v>197.78435374149657</v>
      </c>
    </row>
    <row r="251" spans="2:8" ht="12.75">
      <c r="B251" s="1">
        <v>2480</v>
      </c>
      <c r="C251" s="10">
        <f>B251/$U$7</f>
        <v>2.066666666666667</v>
      </c>
      <c r="D251" s="11">
        <f>B251/$U$10</f>
        <v>2.108843537414966</v>
      </c>
      <c r="E251" s="12">
        <f>(1-$U$16)+($U$16*POWER((3-2*C251),$U$17))</f>
        <v>0.7866666666666666</v>
      </c>
      <c r="F251" s="13">
        <f>(1-$U$16)+($U$16*POWER((3-2*D251),$U$17))+$AA$6</f>
        <v>0.8582312925170067</v>
      </c>
      <c r="G251" s="14">
        <f>IF(B251&gt;$U$6,E251*$Q$13,$Q$15)</f>
        <v>180.93333333333334</v>
      </c>
      <c r="H251" s="15">
        <f>IF(B251&gt;$U$9,F251*$Q$13,$R$15)</f>
        <v>197.39319727891154</v>
      </c>
    </row>
    <row r="252" spans="2:8" ht="12.75">
      <c r="B252" s="1">
        <v>2490</v>
      </c>
      <c r="C252" s="10">
        <f>B252/$U$7</f>
        <v>2.075</v>
      </c>
      <c r="D252" s="11">
        <f>B252/$U$10</f>
        <v>2.11734693877551</v>
      </c>
      <c r="E252" s="12">
        <f>(1-$U$16)+($U$16*POWER((3-2*C252),$U$17))</f>
        <v>0.7849999999999999</v>
      </c>
      <c r="F252" s="13">
        <f>(1-$U$16)+($U$16*POWER((3-2*D252),$U$17))+$AA$6</f>
        <v>0.8565306122448979</v>
      </c>
      <c r="G252" s="14">
        <f>IF(B252&gt;$U$6,E252*$Q$13,$Q$15)</f>
        <v>180.54999999999998</v>
      </c>
      <c r="H252" s="15">
        <f>IF(B252&gt;$U$9,F252*$Q$13,$R$15)</f>
        <v>197.0020408163265</v>
      </c>
    </row>
    <row r="253" spans="2:8" ht="12.75">
      <c r="B253" s="1">
        <v>2500</v>
      </c>
      <c r="C253" s="10">
        <f>B253/$U$7</f>
        <v>2.0833333333333335</v>
      </c>
      <c r="D253" s="11">
        <f>B253/$U$10</f>
        <v>2.1258503401360542</v>
      </c>
      <c r="E253" s="12">
        <f>(1-$U$16)+($U$16*POWER((3-2*C253),$U$17))</f>
        <v>0.7833333333333333</v>
      </c>
      <c r="F253" s="13">
        <f>(1-$U$16)+($U$16*POWER((3-2*D253),$U$17))+$AA$6</f>
        <v>0.8548299319727891</v>
      </c>
      <c r="G253" s="14">
        <f>IF(B253&gt;$U$6,E253*$Q$13,$Q$15)</f>
        <v>180.16666666666666</v>
      </c>
      <c r="H253" s="15">
        <f>IF(B253&gt;$U$9,F253*$Q$13,$R$15)</f>
        <v>196.61088435374148</v>
      </c>
    </row>
    <row r="254" spans="2:8" ht="12.75">
      <c r="B254" s="1">
        <v>2510</v>
      </c>
      <c r="C254" s="10">
        <f>B254/$U$7</f>
        <v>2.091666666666667</v>
      </c>
      <c r="D254" s="11">
        <f>B254/$U$10</f>
        <v>2.1343537414965987</v>
      </c>
      <c r="E254" s="12">
        <f>(1-$U$16)+($U$16*POWER((3-2*C254),$U$17))</f>
        <v>0.7816666666666666</v>
      </c>
      <c r="F254" s="13">
        <f>(1-$U$16)+($U$16*POWER((3-2*D254),$U$17))+$AA$6</f>
        <v>0.8531292517006802</v>
      </c>
      <c r="G254" s="14">
        <f>IF(B254&gt;$U$6,E254*$Q$13,$Q$15)</f>
        <v>179.78333333333333</v>
      </c>
      <c r="H254" s="15">
        <f>IF(B254&gt;$U$9,F254*$Q$13,$R$15)</f>
        <v>196.21972789115645</v>
      </c>
    </row>
    <row r="255" spans="2:8" ht="12.75">
      <c r="B255" s="1">
        <v>2520</v>
      </c>
      <c r="C255" s="10">
        <f>B255/$U$7</f>
        <v>2.1</v>
      </c>
      <c r="D255" s="11">
        <f>B255/$U$10</f>
        <v>2.142857142857143</v>
      </c>
      <c r="E255" s="12">
        <f>(1-$U$16)+($U$16*POWER((3-2*C255),$U$17))</f>
        <v>0.78</v>
      </c>
      <c r="F255" s="13">
        <f>(1-$U$16)+($U$16*POWER((3-2*D255),$U$17))+$AA$6</f>
        <v>0.8514285714285714</v>
      </c>
      <c r="G255" s="14">
        <f>IF(B255&gt;$U$6,E255*$Q$13,$Q$15)</f>
        <v>179.4</v>
      </c>
      <c r="H255" s="15">
        <f>IF(B255&gt;$U$9,F255*$Q$13,$R$15)</f>
        <v>195.82857142857142</v>
      </c>
    </row>
    <row r="256" spans="2:8" ht="12.75">
      <c r="B256" s="1">
        <v>2530</v>
      </c>
      <c r="C256" s="10">
        <f>B256/$U$7</f>
        <v>2.1083333333333334</v>
      </c>
      <c r="D256" s="11">
        <f>B256/$U$10</f>
        <v>2.151360544217687</v>
      </c>
      <c r="E256" s="12">
        <f>(1-$U$16)+($U$16*POWER((3-2*C256),$U$17))</f>
        <v>0.7783333333333333</v>
      </c>
      <c r="F256" s="13">
        <f>(1-$U$16)+($U$16*POWER((3-2*D256),$U$17))+$AA$6</f>
        <v>0.8497278911564626</v>
      </c>
      <c r="G256" s="14">
        <f>IF(B256&gt;$U$6,E256*$Q$13,$Q$15)</f>
        <v>179.01666666666665</v>
      </c>
      <c r="H256" s="15">
        <f>IF(B256&gt;$U$9,F256*$Q$13,$R$15)</f>
        <v>195.4374149659864</v>
      </c>
    </row>
    <row r="257" spans="2:8" ht="12.75">
      <c r="B257" s="1">
        <v>2540</v>
      </c>
      <c r="C257" s="10">
        <f>B257/$U$7</f>
        <v>2.1166666666666667</v>
      </c>
      <c r="D257" s="11">
        <f>B257/$U$10</f>
        <v>2.1598639455782314</v>
      </c>
      <c r="E257" s="12">
        <f>(1-$U$16)+($U$16*POWER((3-2*C257),$U$17))</f>
        <v>0.7766666666666666</v>
      </c>
      <c r="F257" s="13">
        <f>(1-$U$16)+($U$16*POWER((3-2*D257),$U$17))+$AA$6</f>
        <v>0.8480272108843537</v>
      </c>
      <c r="G257" s="14">
        <f>IF(B257&gt;$U$6,E257*$Q$13,$Q$15)</f>
        <v>178.63333333333333</v>
      </c>
      <c r="H257" s="15">
        <f>IF(B257&gt;$U$9,F257*$Q$13,$R$15)</f>
        <v>195.04625850340136</v>
      </c>
    </row>
    <row r="258" spans="2:8" ht="12.75">
      <c r="B258" s="1">
        <v>2550</v>
      </c>
      <c r="C258" s="10">
        <f>B258/$U$7</f>
        <v>2.125</v>
      </c>
      <c r="D258" s="11">
        <f>B258/$U$10</f>
        <v>2.1683673469387754</v>
      </c>
      <c r="E258" s="12">
        <f>(1-$U$16)+($U$16*POWER((3-2*C258),$U$17))</f>
        <v>0.775</v>
      </c>
      <c r="F258" s="13">
        <f>(1-$U$16)+($U$16*POWER((3-2*D258),$U$17))+$AA$6</f>
        <v>0.8463265306122448</v>
      </c>
      <c r="G258" s="14">
        <f>IF(B258&gt;$U$6,E258*$Q$13,$Q$15)</f>
        <v>178.25</v>
      </c>
      <c r="H258" s="15">
        <f>IF(B258&gt;$U$9,F258*$Q$13,$R$15)</f>
        <v>194.6551020408163</v>
      </c>
    </row>
    <row r="259" spans="2:8" ht="12.75">
      <c r="B259" s="1">
        <v>2560</v>
      </c>
      <c r="C259" s="10">
        <f>B259/$U$7</f>
        <v>2.1333333333333333</v>
      </c>
      <c r="D259" s="11">
        <f>B259/$U$10</f>
        <v>2.17687074829932</v>
      </c>
      <c r="E259" s="12">
        <f>(1-$U$16)+($U$16*POWER((3-2*C259),$U$17))</f>
        <v>0.7733333333333333</v>
      </c>
      <c r="F259" s="13">
        <f>(1-$U$16)+($U$16*POWER((3-2*D259),$U$17))+$AA$6</f>
        <v>0.8446258503401359</v>
      </c>
      <c r="G259" s="14">
        <f>IF(B259&gt;$U$6,E259*$Q$13,$Q$15)</f>
        <v>177.86666666666667</v>
      </c>
      <c r="H259" s="15">
        <f>IF(B259&gt;$U$9,F259*$Q$13,$R$15)</f>
        <v>194.26394557823127</v>
      </c>
    </row>
    <row r="260" spans="2:8" ht="12.75">
      <c r="B260" s="1">
        <v>2570</v>
      </c>
      <c r="C260" s="10">
        <f>B260/$U$7</f>
        <v>2.1416666666666666</v>
      </c>
      <c r="D260" s="11">
        <f>B260/$U$10</f>
        <v>2.185374149659864</v>
      </c>
      <c r="E260" s="12">
        <f>(1-$U$16)+($U$16*POWER((3-2*C260),$U$17))</f>
        <v>0.7716666666666667</v>
      </c>
      <c r="F260" s="13">
        <f>(1-$U$16)+($U$16*POWER((3-2*D260),$U$17))+$AA$6</f>
        <v>0.8429251700680271</v>
      </c>
      <c r="G260" s="14">
        <f>IF(B260&gt;$U$6,E260*$Q$13,$Q$15)</f>
        <v>177.48333333333335</v>
      </c>
      <c r="H260" s="15">
        <f>IF(B260&gt;$U$9,F260*$Q$13,$R$15)</f>
        <v>193.87278911564624</v>
      </c>
    </row>
    <row r="261" spans="2:8" ht="12.75">
      <c r="B261" s="1">
        <v>2580</v>
      </c>
      <c r="C261" s="10">
        <f>B261/$U$7</f>
        <v>2.15</v>
      </c>
      <c r="D261" s="11">
        <f>B261/$U$10</f>
        <v>2.193877551020408</v>
      </c>
      <c r="E261" s="12">
        <f>(1-$U$16)+($U$16*POWER((3-2*C261),$U$17))</f>
        <v>0.77</v>
      </c>
      <c r="F261" s="13">
        <f>(1-$U$16)+($U$16*POWER((3-2*D261),$U$17))+$AA$6</f>
        <v>0.8412244897959184</v>
      </c>
      <c r="G261" s="14">
        <f>IF(B261&gt;$U$6,E261*$Q$13,$Q$15)</f>
        <v>177.1</v>
      </c>
      <c r="H261" s="15">
        <f>IF(B261&gt;$U$9,F261*$Q$13,$R$15)</f>
        <v>193.4816326530612</v>
      </c>
    </row>
    <row r="262" spans="2:8" ht="12.75">
      <c r="B262" s="1">
        <v>2590</v>
      </c>
      <c r="C262" s="10">
        <f>B262/$U$7</f>
        <v>2.158333333333333</v>
      </c>
      <c r="D262" s="11">
        <f>B262/$U$10</f>
        <v>2.2023809523809526</v>
      </c>
      <c r="E262" s="12">
        <f>(1-$U$16)+($U$16*POWER((3-2*C262),$U$17))</f>
        <v>0.7683333333333333</v>
      </c>
      <c r="F262" s="13">
        <f>(1-$U$16)+($U$16*POWER((3-2*D262),$U$17))+$AA$6</f>
        <v>0.8395238095238095</v>
      </c>
      <c r="G262" s="14">
        <f>IF(B262&gt;$U$6,E262*$Q$13,$Q$15)</f>
        <v>176.71666666666667</v>
      </c>
      <c r="H262" s="15">
        <f>IF(B262&gt;$U$9,F262*$Q$13,$R$15)</f>
        <v>193.09047619047618</v>
      </c>
    </row>
    <row r="263" spans="2:8" ht="12.75">
      <c r="B263" s="1">
        <v>2600</v>
      </c>
      <c r="C263" s="10">
        <f>B263/$U$7</f>
        <v>2.1666666666666665</v>
      </c>
      <c r="D263" s="11">
        <f>B263/$U$10</f>
        <v>2.2108843537414966</v>
      </c>
      <c r="E263" s="12">
        <f>(1-$U$16)+($U$16*POWER((3-2*C263),$U$17))</f>
        <v>0.7666666666666667</v>
      </c>
      <c r="F263" s="13">
        <f>(1-$U$16)+($U$16*POWER((3-2*D263),$U$17))+$AA$6</f>
        <v>0.8378231292517007</v>
      </c>
      <c r="G263" s="14">
        <f>IF(B263&gt;$U$6,E263*$Q$13,$Q$15)</f>
        <v>176.33333333333334</v>
      </c>
      <c r="H263" s="15">
        <f>IF(B263&gt;$U$9,F263*$Q$13,$R$15)</f>
        <v>192.69931972789115</v>
      </c>
    </row>
    <row r="264" spans="2:8" ht="12.75">
      <c r="B264" s="1">
        <v>2610</v>
      </c>
      <c r="C264" s="10">
        <f>B264/$U$7</f>
        <v>2.175</v>
      </c>
      <c r="D264" s="11">
        <f>B264/$U$10</f>
        <v>2.2193877551020407</v>
      </c>
      <c r="E264" s="12">
        <f>(1-$U$16)+($U$16*POWER((3-2*C264),$U$17))</f>
        <v>0.765</v>
      </c>
      <c r="F264" s="13">
        <f>(1-$U$16)+($U$16*POWER((3-2*D264),$U$17))+$AA$6</f>
        <v>0.8361224489795919</v>
      </c>
      <c r="G264" s="14">
        <f>IF(B264&gt;$U$6,E264*$Q$13,$Q$15)</f>
        <v>175.95000000000002</v>
      </c>
      <c r="H264" s="15">
        <f>IF(B264&gt;$U$9,F264*$Q$13,$R$15)</f>
        <v>192.30816326530612</v>
      </c>
    </row>
    <row r="265" spans="2:8" ht="12.75">
      <c r="B265" s="1">
        <v>2620</v>
      </c>
      <c r="C265" s="10">
        <f>B265/$U$7</f>
        <v>2.183333333333333</v>
      </c>
      <c r="D265" s="11">
        <f>B265/$U$10</f>
        <v>2.227891156462585</v>
      </c>
      <c r="E265" s="12">
        <f>(1-$U$16)+($U$16*POWER((3-2*C265),$U$17))</f>
        <v>0.7633333333333334</v>
      </c>
      <c r="F265" s="13">
        <f>(1-$U$16)+($U$16*POWER((3-2*D265),$U$17))+$AA$6</f>
        <v>0.834421768707483</v>
      </c>
      <c r="G265" s="14">
        <f>IF(B265&gt;$U$6,E265*$Q$13,$Q$15)</f>
        <v>175.5666666666667</v>
      </c>
      <c r="H265" s="15">
        <f>IF(B265&gt;$U$9,F265*$Q$13,$R$15)</f>
        <v>191.9170068027211</v>
      </c>
    </row>
    <row r="266" spans="2:8" ht="12.75">
      <c r="B266" s="1">
        <v>2630</v>
      </c>
      <c r="C266" s="10">
        <f>B266/$U$7</f>
        <v>2.191666666666667</v>
      </c>
      <c r="D266" s="11">
        <f>B266/$U$10</f>
        <v>2.2363945578231292</v>
      </c>
      <c r="E266" s="12">
        <f>(1-$U$16)+($U$16*POWER((3-2*C266),$U$17))</f>
        <v>0.7616666666666666</v>
      </c>
      <c r="F266" s="13">
        <f>(1-$U$16)+($U$16*POWER((3-2*D266),$U$17))+$AA$6</f>
        <v>0.8327210884353741</v>
      </c>
      <c r="G266" s="14">
        <f>IF(B266&gt;$U$6,E266*$Q$13,$Q$15)</f>
        <v>175.1833333333333</v>
      </c>
      <c r="H266" s="15">
        <f>IF(B266&gt;$U$9,F266*$Q$13,$R$15)</f>
        <v>191.52585034013603</v>
      </c>
    </row>
    <row r="267" spans="2:8" ht="12.75">
      <c r="B267" s="1">
        <v>2640</v>
      </c>
      <c r="C267" s="10">
        <f>B267/$U$7</f>
        <v>2.2</v>
      </c>
      <c r="D267" s="11">
        <f>B267/$U$10</f>
        <v>2.2448979591836733</v>
      </c>
      <c r="E267" s="12">
        <f>(1-$U$16)+($U$16*POWER((3-2*C267),$U$17))</f>
        <v>0.76</v>
      </c>
      <c r="F267" s="13">
        <f>(1-$U$16)+($U$16*POWER((3-2*D267),$U$17))+$AA$6</f>
        <v>0.8310204081632653</v>
      </c>
      <c r="G267" s="14">
        <f>IF(B267&gt;$U$6,E267*$Q$13,$Q$15)</f>
        <v>174.8</v>
      </c>
      <c r="H267" s="15">
        <f>IF(B267&gt;$U$9,F267*$Q$13,$R$15)</f>
        <v>191.134693877551</v>
      </c>
    </row>
    <row r="268" spans="2:8" ht="12.75">
      <c r="B268" s="1">
        <v>2650</v>
      </c>
      <c r="C268" s="10">
        <f>B268/$U$7</f>
        <v>2.2083333333333335</v>
      </c>
      <c r="D268" s="11">
        <f>B268/$U$10</f>
        <v>2.253401360544218</v>
      </c>
      <c r="E268" s="12">
        <f>(1-$U$16)+($U$16*POWER((3-2*C268),$U$17))</f>
        <v>0.7583333333333333</v>
      </c>
      <c r="F268" s="13">
        <f>(1-$U$16)+($U$16*POWER((3-2*D268),$U$17))+$AA$6</f>
        <v>0.8293197278911564</v>
      </c>
      <c r="G268" s="14">
        <f>IF(B268&gt;$U$6,E268*$Q$13,$Q$15)</f>
        <v>174.41666666666666</v>
      </c>
      <c r="H268" s="15">
        <f>IF(B268&gt;$U$9,F268*$Q$13,$R$15)</f>
        <v>190.74353741496597</v>
      </c>
    </row>
    <row r="269" spans="2:8" ht="12.75">
      <c r="B269" s="1">
        <v>2660</v>
      </c>
      <c r="C269" s="10">
        <f>B269/$U$7</f>
        <v>2.216666666666667</v>
      </c>
      <c r="D269" s="11">
        <f>B269/$U$10</f>
        <v>2.261904761904762</v>
      </c>
      <c r="E269" s="12">
        <f>(1-$U$16)+($U$16*POWER((3-2*C269),$U$17))</f>
        <v>0.7566666666666666</v>
      </c>
      <c r="F269" s="13">
        <f>(1-$U$16)+($U$16*POWER((3-2*D269),$U$17))+$AA$6</f>
        <v>0.8276190476190476</v>
      </c>
      <c r="G269" s="14">
        <f>IF(B269&gt;$U$6,E269*$Q$13,$Q$15)</f>
        <v>174.03333333333333</v>
      </c>
      <c r="H269" s="15">
        <f>IF(B269&gt;$U$9,F269*$Q$13,$R$15)</f>
        <v>190.35238095238094</v>
      </c>
    </row>
    <row r="270" spans="2:8" ht="12.75">
      <c r="B270" s="1">
        <v>2670</v>
      </c>
      <c r="C270" s="10">
        <f>B270/$U$7</f>
        <v>2.225</v>
      </c>
      <c r="D270" s="11">
        <f>B270/$U$10</f>
        <v>2.270408163265306</v>
      </c>
      <c r="E270" s="12">
        <f>(1-$U$16)+($U$16*POWER((3-2*C270),$U$17))</f>
        <v>0.755</v>
      </c>
      <c r="F270" s="13">
        <f>(1-$U$16)+($U$16*POWER((3-2*D270),$U$17))+$AA$6</f>
        <v>0.8259183673469388</v>
      </c>
      <c r="G270" s="14">
        <f>IF(B270&gt;$U$6,E270*$Q$13,$Q$15)</f>
        <v>173.65</v>
      </c>
      <c r="H270" s="15">
        <f>IF(B270&gt;$U$9,F270*$Q$13,$R$15)</f>
        <v>189.9612244897959</v>
      </c>
    </row>
    <row r="271" spans="2:8" ht="12.75">
      <c r="B271" s="1">
        <v>2680</v>
      </c>
      <c r="C271" s="10">
        <f>B271/$U$7</f>
        <v>2.2333333333333334</v>
      </c>
      <c r="D271" s="11">
        <f>B271/$U$10</f>
        <v>2.2789115646258504</v>
      </c>
      <c r="E271" s="12">
        <f>(1-$U$16)+($U$16*POWER((3-2*C271),$U$17))</f>
        <v>0.7533333333333333</v>
      </c>
      <c r="F271" s="13">
        <f>(1-$U$16)+($U$16*POWER((3-2*D271),$U$17))+$AA$6</f>
        <v>0.8242176870748299</v>
      </c>
      <c r="G271" s="14">
        <f>IF(B271&gt;$U$6,E271*$Q$13,$Q$15)</f>
        <v>173.26666666666665</v>
      </c>
      <c r="H271" s="15">
        <f>IF(B271&gt;$U$9,F271*$Q$13,$R$15)</f>
        <v>189.57006802721088</v>
      </c>
    </row>
    <row r="272" spans="2:8" ht="12.75">
      <c r="B272" s="1">
        <v>2690</v>
      </c>
      <c r="C272" s="10">
        <f>B272/$U$7</f>
        <v>2.2416666666666667</v>
      </c>
      <c r="D272" s="11">
        <f>B272/$U$10</f>
        <v>2.2874149659863945</v>
      </c>
      <c r="E272" s="12">
        <f>(1-$U$16)+($U$16*POWER((3-2*C272),$U$17))</f>
        <v>0.7516666666666667</v>
      </c>
      <c r="F272" s="13">
        <f>(1-$U$16)+($U$16*POWER((3-2*D272),$U$17))+$AA$6</f>
        <v>0.8225170068027211</v>
      </c>
      <c r="G272" s="14">
        <f>IF(B272&gt;$U$6,E272*$Q$13,$Q$15)</f>
        <v>172.88333333333335</v>
      </c>
      <c r="H272" s="15">
        <f>IF(B272&gt;$U$9,F272*$Q$13,$R$15)</f>
        <v>189.17891156462585</v>
      </c>
    </row>
    <row r="273" spans="2:8" ht="12.75">
      <c r="B273" s="1">
        <v>2700</v>
      </c>
      <c r="C273" s="10">
        <f>B273/$U$7</f>
        <v>2.25</v>
      </c>
      <c r="D273" s="11">
        <f>B273/$U$10</f>
        <v>2.295918367346939</v>
      </c>
      <c r="E273" s="12">
        <f>(1-$U$16)+($U$16*POWER((3-2*C273),$U$17))</f>
        <v>0.75</v>
      </c>
      <c r="F273" s="13">
        <f>(1-$U$16)+($U$16*POWER((3-2*D273),$U$17))+$AA$6</f>
        <v>0.8208163265306122</v>
      </c>
      <c r="G273" s="14">
        <f>IF(B273&gt;$U$6,E273*$Q$13,$Q$15)</f>
        <v>172.5</v>
      </c>
      <c r="H273" s="15">
        <f>IF(B273&gt;$U$9,F273*$Q$13,$R$15)</f>
        <v>188.78775510204082</v>
      </c>
    </row>
    <row r="274" spans="2:8" ht="12.75">
      <c r="B274" s="1">
        <v>2710</v>
      </c>
      <c r="C274" s="10">
        <f>B274/$U$7</f>
        <v>2.2583333333333333</v>
      </c>
      <c r="D274" s="11">
        <f>B274/$U$10</f>
        <v>2.304421768707483</v>
      </c>
      <c r="E274" s="12">
        <f>(1-$U$16)+($U$16*POWER((3-2*C274),$U$17))</f>
        <v>0.7483333333333333</v>
      </c>
      <c r="F274" s="13">
        <f>(1-$U$16)+($U$16*POWER((3-2*D274),$U$17))+$AA$6</f>
        <v>0.8191156462585033</v>
      </c>
      <c r="G274" s="14">
        <f>IF(B274&gt;$U$6,E274*$Q$13,$Q$15)</f>
        <v>172.11666666666665</v>
      </c>
      <c r="H274" s="15">
        <f>IF(B274&gt;$U$9,F274*$Q$13,$R$15)</f>
        <v>188.39659863945576</v>
      </c>
    </row>
    <row r="275" spans="2:8" ht="12.75">
      <c r="B275" s="1">
        <v>2720</v>
      </c>
      <c r="C275" s="10">
        <f>B275/$U$7</f>
        <v>2.2666666666666666</v>
      </c>
      <c r="D275" s="11">
        <f>B275/$U$10</f>
        <v>2.312925170068027</v>
      </c>
      <c r="E275" s="12">
        <f>(1-$U$16)+($U$16*POWER((3-2*C275),$U$17))</f>
        <v>0.7466666666666667</v>
      </c>
      <c r="F275" s="13">
        <f>(1-$U$16)+($U$16*POWER((3-2*D275),$U$17))+$AA$6</f>
        <v>0.8174149659863945</v>
      </c>
      <c r="G275" s="14">
        <f>IF(B275&gt;$U$6,E275*$Q$13,$Q$15)</f>
        <v>171.73333333333335</v>
      </c>
      <c r="H275" s="15">
        <f>IF(B275&gt;$U$9,F275*$Q$13,$R$15)</f>
        <v>188.00544217687073</v>
      </c>
    </row>
    <row r="276" spans="2:8" ht="12.75">
      <c r="B276" s="1">
        <v>2730</v>
      </c>
      <c r="C276" s="10">
        <f>B276/$U$7</f>
        <v>2.275</v>
      </c>
      <c r="D276" s="11">
        <f>B276/$U$10</f>
        <v>2.3214285714285716</v>
      </c>
      <c r="E276" s="12">
        <f>(1-$U$16)+($U$16*POWER((3-2*C276),$U$17))</f>
        <v>0.745</v>
      </c>
      <c r="F276" s="13">
        <f>(1-$U$16)+($U$16*POWER((3-2*D276),$U$17))+$AA$6</f>
        <v>0.8157142857142856</v>
      </c>
      <c r="G276" s="14">
        <f>IF(B276&gt;$U$6,E276*$Q$13,$Q$15)</f>
        <v>171.35</v>
      </c>
      <c r="H276" s="15">
        <f>IF(B276&gt;$U$9,F276*$Q$13,$R$15)</f>
        <v>187.6142857142857</v>
      </c>
    </row>
    <row r="277" spans="2:8" ht="12.75">
      <c r="B277" s="1">
        <v>2740</v>
      </c>
      <c r="C277" s="10">
        <f>B277/$U$7</f>
        <v>2.283333333333333</v>
      </c>
      <c r="D277" s="11">
        <f>B277/$U$10</f>
        <v>2.3299319727891157</v>
      </c>
      <c r="E277" s="12">
        <f>(1-$U$16)+($U$16*POWER((3-2*C277),$U$17))</f>
        <v>0.7433333333333334</v>
      </c>
      <c r="F277" s="13">
        <f>(1-$U$16)+($U$16*POWER((3-2*D277),$U$17))+$AA$6</f>
        <v>0.8140136054421768</v>
      </c>
      <c r="G277" s="14">
        <f>IF(B277&gt;$U$6,E277*$Q$13,$Q$15)</f>
        <v>170.96666666666667</v>
      </c>
      <c r="H277" s="15">
        <f>IF(B277&gt;$U$9,F277*$Q$13,$R$15)</f>
        <v>187.22312925170067</v>
      </c>
    </row>
    <row r="278" spans="2:8" ht="12.75">
      <c r="B278" s="1">
        <v>2750</v>
      </c>
      <c r="C278" s="10">
        <f>B278/$U$7</f>
        <v>2.2916666666666665</v>
      </c>
      <c r="D278" s="11">
        <f>B278/$U$10</f>
        <v>2.3384353741496597</v>
      </c>
      <c r="E278" s="12">
        <f>(1-$U$16)+($U$16*POWER((3-2*C278),$U$17))</f>
        <v>0.7416666666666667</v>
      </c>
      <c r="F278" s="13">
        <f>(1-$U$16)+($U$16*POWER((3-2*D278),$U$17))+$AA$6</f>
        <v>0.812312925170068</v>
      </c>
      <c r="G278" s="14">
        <f>IF(B278&gt;$U$6,E278*$Q$13,$Q$15)</f>
        <v>170.58333333333334</v>
      </c>
      <c r="H278" s="15">
        <f>IF(B278&gt;$U$9,F278*$Q$13,$R$15)</f>
        <v>186.83197278911564</v>
      </c>
    </row>
    <row r="279" spans="2:8" ht="12.75">
      <c r="B279" s="1">
        <v>2760</v>
      </c>
      <c r="C279" s="10">
        <f>B279/$U$7</f>
        <v>2.3</v>
      </c>
      <c r="D279" s="11">
        <f>B279/$U$10</f>
        <v>2.3469387755102042</v>
      </c>
      <c r="E279" s="12">
        <f>(1-$U$16)+($U$16*POWER((3-2*C279),$U$17))</f>
        <v>0.74</v>
      </c>
      <c r="F279" s="13">
        <f>(1-$U$16)+($U$16*POWER((3-2*D279),$U$17))+$AA$6</f>
        <v>0.8106122448979591</v>
      </c>
      <c r="G279" s="14">
        <f>IF(B279&gt;$U$6,E279*$Q$13,$Q$15)</f>
        <v>170.2</v>
      </c>
      <c r="H279" s="15">
        <f>IF(B279&gt;$U$9,F279*$Q$13,$R$15)</f>
        <v>186.4408163265306</v>
      </c>
    </row>
    <row r="280" spans="2:8" ht="12.75">
      <c r="B280" s="1">
        <v>2770</v>
      </c>
      <c r="C280" s="10">
        <f>B280/$U$7</f>
        <v>2.308333333333333</v>
      </c>
      <c r="D280" s="11">
        <f>B280/$U$10</f>
        <v>2.3554421768707483</v>
      </c>
      <c r="E280" s="12">
        <f>(1-$U$16)+($U$16*POWER((3-2*C280),$U$17))</f>
        <v>0.7383333333333334</v>
      </c>
      <c r="F280" s="13">
        <f>(1-$U$16)+($U$16*POWER((3-2*D280),$U$17))+$AA$6</f>
        <v>0.8089115646258503</v>
      </c>
      <c r="G280" s="14">
        <f>IF(B280&gt;$U$6,E280*$Q$13,$Q$15)</f>
        <v>169.8166666666667</v>
      </c>
      <c r="H280" s="15">
        <f>IF(B280&gt;$U$9,F280*$Q$13,$R$15)</f>
        <v>186.04965986394558</v>
      </c>
    </row>
    <row r="281" spans="2:8" ht="12.75">
      <c r="B281" s="1">
        <v>2780</v>
      </c>
      <c r="C281" s="10">
        <f>B281/$U$7</f>
        <v>2.316666666666667</v>
      </c>
      <c r="D281" s="11">
        <f>B281/$U$10</f>
        <v>2.3639455782312924</v>
      </c>
      <c r="E281" s="12">
        <f>(1-$U$16)+($U$16*POWER((3-2*C281),$U$17))</f>
        <v>0.7366666666666666</v>
      </c>
      <c r="F281" s="13">
        <f>(1-$U$16)+($U$16*POWER((3-2*D281),$U$17))+$AA$6</f>
        <v>0.8072108843537414</v>
      </c>
      <c r="G281" s="14">
        <f>IF(B281&gt;$U$6,E281*$Q$13,$Q$15)</f>
        <v>169.4333333333333</v>
      </c>
      <c r="H281" s="15">
        <f>IF(B281&gt;$U$9,F281*$Q$13,$R$15)</f>
        <v>185.65850340136052</v>
      </c>
    </row>
    <row r="282" spans="2:8" ht="12.75">
      <c r="B282" s="1">
        <v>2790</v>
      </c>
      <c r="C282" s="10">
        <f>B282/$U$7</f>
        <v>2.325</v>
      </c>
      <c r="D282" s="11">
        <f>B282/$U$10</f>
        <v>2.372448979591837</v>
      </c>
      <c r="E282" s="12">
        <f>(1-$U$16)+($U$16*POWER((3-2*C282),$U$17))</f>
        <v>0.735</v>
      </c>
      <c r="F282" s="13">
        <f>(1-$U$16)+($U$16*POWER((3-2*D282),$U$17))+$AA$6</f>
        <v>0.8055102040816325</v>
      </c>
      <c r="G282" s="14">
        <f>IF(B282&gt;$U$6,E282*$Q$13,$Q$15)</f>
        <v>169.04999999999998</v>
      </c>
      <c r="H282" s="15">
        <f>IF(B282&gt;$U$9,F282*$Q$13,$R$15)</f>
        <v>185.2673469387755</v>
      </c>
    </row>
    <row r="283" spans="2:8" ht="12.75">
      <c r="B283" s="1">
        <v>2800</v>
      </c>
      <c r="C283" s="10">
        <f>B283/$U$7</f>
        <v>2.3333333333333335</v>
      </c>
      <c r="D283" s="11">
        <f>B283/$U$10</f>
        <v>2.380952380952381</v>
      </c>
      <c r="E283" s="12">
        <f>(1-$U$16)+($U$16*POWER((3-2*C283),$U$17))</f>
        <v>0.7333333333333333</v>
      </c>
      <c r="F283" s="13">
        <f>(1-$U$16)+($U$16*POWER((3-2*D283),$U$17))+$AA$6</f>
        <v>0.8038095238095238</v>
      </c>
      <c r="G283" s="14">
        <f>IF(B283&gt;$U$6,E283*$Q$13,$Q$15)</f>
        <v>168.66666666666666</v>
      </c>
      <c r="H283" s="15">
        <f>IF(B283&gt;$U$9,F283*$Q$13,$R$15)</f>
        <v>184.87619047619046</v>
      </c>
    </row>
    <row r="284" spans="2:8" ht="12.75">
      <c r="B284" s="1">
        <v>2810</v>
      </c>
      <c r="C284" s="10">
        <f>B284/$U$7</f>
        <v>2.341666666666667</v>
      </c>
      <c r="D284" s="11">
        <f>B284/$U$10</f>
        <v>2.389455782312925</v>
      </c>
      <c r="E284" s="12">
        <f>(1-$U$16)+($U$16*POWER((3-2*C284),$U$17))</f>
        <v>0.7316666666666667</v>
      </c>
      <c r="F284" s="13">
        <f>(1-$U$16)+($U$16*POWER((3-2*D284),$U$17))+$AA$6</f>
        <v>0.802108843537415</v>
      </c>
      <c r="G284" s="14">
        <f>IF(B284&gt;$U$6,E284*$Q$13,$Q$15)</f>
        <v>168.28333333333333</v>
      </c>
      <c r="H284" s="15">
        <f>IF(B284&gt;$U$9,F284*$Q$13,$R$15)</f>
        <v>184.48503401360543</v>
      </c>
    </row>
    <row r="285" spans="2:8" ht="12.75">
      <c r="B285" s="1">
        <v>2820</v>
      </c>
      <c r="C285" s="10">
        <f>B285/$U$7</f>
        <v>2.35</v>
      </c>
      <c r="D285" s="11">
        <f>B285/$U$10</f>
        <v>2.3979591836734695</v>
      </c>
      <c r="E285" s="12">
        <f>(1-$U$16)+($U$16*POWER((3-2*C285),$U$17))</f>
        <v>0.73</v>
      </c>
      <c r="F285" s="13">
        <f>(1-$U$16)+($U$16*POWER((3-2*D285),$U$17))+$AA$6</f>
        <v>0.8004081632653061</v>
      </c>
      <c r="G285" s="14">
        <f>IF(B285&gt;$U$6,E285*$Q$13,$Q$15)</f>
        <v>167.9</v>
      </c>
      <c r="H285" s="15">
        <f>IF(B285&gt;$U$9,F285*$Q$13,$R$15)</f>
        <v>184.0938775510204</v>
      </c>
    </row>
    <row r="286" spans="2:8" ht="12.75">
      <c r="B286" s="1">
        <v>2830</v>
      </c>
      <c r="C286" s="10">
        <f>B286/$U$7</f>
        <v>2.3583333333333334</v>
      </c>
      <c r="D286" s="11">
        <f>B286/$U$10</f>
        <v>2.4064625850340136</v>
      </c>
      <c r="E286" s="12">
        <f>(1-$U$16)+($U$16*POWER((3-2*C286),$U$17))</f>
        <v>0.7283333333333333</v>
      </c>
      <c r="F286" s="13">
        <f>(1-$U$16)+($U$16*POWER((3-2*D286),$U$17))+$AA$6</f>
        <v>0.7987074829931973</v>
      </c>
      <c r="G286" s="14">
        <f>IF(B286&gt;$U$6,E286*$Q$13,$Q$15)</f>
        <v>167.51666666666665</v>
      </c>
      <c r="H286" s="15">
        <f>IF(B286&gt;$U$9,F286*$Q$13,$R$15)</f>
        <v>183.70272108843537</v>
      </c>
    </row>
    <row r="287" spans="2:8" ht="12.75">
      <c r="B287" s="1">
        <v>2840</v>
      </c>
      <c r="C287" s="10">
        <f>B287/$U$7</f>
        <v>2.3666666666666667</v>
      </c>
      <c r="D287" s="11">
        <f>B287/$U$10</f>
        <v>2.4149659863945576</v>
      </c>
      <c r="E287" s="12">
        <f>(1-$U$16)+($U$16*POWER((3-2*C287),$U$17))</f>
        <v>0.7266666666666667</v>
      </c>
      <c r="F287" s="13">
        <f>(1-$U$16)+($U$16*POWER((3-2*D287),$U$17))+$AA$6</f>
        <v>0.7970068027210885</v>
      </c>
      <c r="G287" s="14">
        <f>IF(B287&gt;$U$6,E287*$Q$13,$Q$15)</f>
        <v>167.13333333333333</v>
      </c>
      <c r="H287" s="15">
        <f>IF(B287&gt;$U$9,F287*$Q$13,$R$15)</f>
        <v>183.31156462585034</v>
      </c>
    </row>
    <row r="288" spans="2:8" ht="12.75">
      <c r="B288" s="1">
        <v>2850</v>
      </c>
      <c r="C288" s="10">
        <f>B288/$U$7</f>
        <v>2.375</v>
      </c>
      <c r="D288" s="11">
        <f>B288/$U$10</f>
        <v>2.423469387755102</v>
      </c>
      <c r="E288" s="12">
        <f>(1-$U$16)+($U$16*POWER((3-2*C288),$U$17))</f>
        <v>0.725</v>
      </c>
      <c r="F288" s="13">
        <f>(1-$U$16)+($U$16*POWER((3-2*D288),$U$17))+$AA$6</f>
        <v>0.7953061224489796</v>
      </c>
      <c r="G288" s="14">
        <f>IF(B288&gt;$U$6,E288*$Q$13,$Q$15)</f>
        <v>166.75</v>
      </c>
      <c r="H288" s="15">
        <f>IF(B288&gt;$U$9,F288*$Q$13,$R$15)</f>
        <v>182.9204081632653</v>
      </c>
    </row>
    <row r="289" spans="2:8" ht="12.75">
      <c r="B289" s="1">
        <v>2860</v>
      </c>
      <c r="C289" s="10">
        <f>B289/$U$7</f>
        <v>2.3833333333333333</v>
      </c>
      <c r="D289" s="11">
        <f>B289/$U$10</f>
        <v>2.431972789115646</v>
      </c>
      <c r="E289" s="12">
        <f>(1-$U$16)+($U$16*POWER((3-2*C289),$U$17))</f>
        <v>0.7233333333333334</v>
      </c>
      <c r="F289" s="13">
        <f>(1-$U$16)+($U$16*POWER((3-2*D289),$U$17))+$AA$6</f>
        <v>0.7936054421768707</v>
      </c>
      <c r="G289" s="14">
        <f>IF(B289&gt;$U$6,E289*$Q$13,$Q$15)</f>
        <v>166.36666666666667</v>
      </c>
      <c r="H289" s="15">
        <f>IF(B289&gt;$U$9,F289*$Q$13,$R$15)</f>
        <v>182.52925170068025</v>
      </c>
    </row>
    <row r="290" spans="2:8" ht="12.75">
      <c r="B290" s="1">
        <v>2870</v>
      </c>
      <c r="C290" s="10">
        <f>B290/$U$7</f>
        <v>2.3916666666666666</v>
      </c>
      <c r="D290" s="11">
        <f>B290/$U$10</f>
        <v>2.4404761904761907</v>
      </c>
      <c r="E290" s="12">
        <f>(1-$U$16)+($U$16*POWER((3-2*C290),$U$17))</f>
        <v>0.7216666666666667</v>
      </c>
      <c r="F290" s="13">
        <f>(1-$U$16)+($U$16*POWER((3-2*D290),$U$17))+$AA$6</f>
        <v>0.7919047619047618</v>
      </c>
      <c r="G290" s="14">
        <f>IF(B290&gt;$U$6,E290*$Q$13,$Q$15)</f>
        <v>165.98333333333335</v>
      </c>
      <c r="H290" s="15">
        <f>IF(B290&gt;$U$9,F290*$Q$13,$R$15)</f>
        <v>182.13809523809522</v>
      </c>
    </row>
    <row r="291" spans="2:8" ht="12.75">
      <c r="B291" s="1">
        <v>2880</v>
      </c>
      <c r="C291" s="10">
        <f>B291/$U$7</f>
        <v>2.4</v>
      </c>
      <c r="D291" s="11">
        <f>B291/$U$10</f>
        <v>2.4489795918367347</v>
      </c>
      <c r="E291" s="12">
        <f>(1-$U$16)+($U$16*POWER((3-2*C291),$U$17))</f>
        <v>0.72</v>
      </c>
      <c r="F291" s="13">
        <f>(1-$U$16)+($U$16*POWER((3-2*D291),$U$17))+$AA$6</f>
        <v>0.790204081632653</v>
      </c>
      <c r="G291" s="14">
        <f>IF(B291&gt;$U$6,E291*$Q$13,$Q$15)</f>
        <v>165.6</v>
      </c>
      <c r="H291" s="15">
        <f>IF(B291&gt;$U$9,F291*$Q$13,$R$15)</f>
        <v>181.7469387755102</v>
      </c>
    </row>
    <row r="292" spans="2:8" ht="12.75">
      <c r="B292" s="1">
        <v>2890</v>
      </c>
      <c r="C292" s="10">
        <f>B292/$U$7</f>
        <v>2.408333333333333</v>
      </c>
      <c r="D292" s="11">
        <f>B292/$U$10</f>
        <v>2.457482993197279</v>
      </c>
      <c r="E292" s="12">
        <f>(1-$U$16)+($U$16*POWER((3-2*C292),$U$17))</f>
        <v>0.7183333333333334</v>
      </c>
      <c r="F292" s="13">
        <f>(1-$U$16)+($U$16*POWER((3-2*D292),$U$17))+$AA$6</f>
        <v>0.7885034013605442</v>
      </c>
      <c r="G292" s="14">
        <f>IF(B292&gt;$U$6,E292*$Q$13,$Q$15)</f>
        <v>165.21666666666667</v>
      </c>
      <c r="H292" s="15">
        <f>IF(B292&gt;$U$9,F292*$Q$13,$R$15)</f>
        <v>181.35578231292516</v>
      </c>
    </row>
    <row r="293" spans="2:8" ht="12.75">
      <c r="B293" s="1">
        <v>2900</v>
      </c>
      <c r="C293" s="10">
        <f>B293/$U$7</f>
        <v>2.4166666666666665</v>
      </c>
      <c r="D293" s="11">
        <f>B293/$U$10</f>
        <v>2.4659863945578233</v>
      </c>
      <c r="E293" s="12">
        <f>(1-$U$16)+($U$16*POWER((3-2*C293),$U$17))</f>
        <v>0.7166666666666667</v>
      </c>
      <c r="F293" s="13">
        <f>(1-$U$16)+($U$16*POWER((3-2*D293),$U$17))+$AA$6</f>
        <v>0.7868027210884353</v>
      </c>
      <c r="G293" s="14">
        <f>IF(B293&gt;$U$6,E293*$Q$13,$Q$15)</f>
        <v>164.83333333333334</v>
      </c>
      <c r="H293" s="15">
        <f>IF(B293&gt;$U$9,F293*$Q$13,$R$15)</f>
        <v>180.96462585034013</v>
      </c>
    </row>
    <row r="294" spans="2:8" ht="12.75">
      <c r="B294" s="1">
        <v>2910</v>
      </c>
      <c r="C294" s="10">
        <f>B294/$U$7</f>
        <v>2.425</v>
      </c>
      <c r="D294" s="11">
        <f>B294/$U$10</f>
        <v>2.4744897959183674</v>
      </c>
      <c r="E294" s="12">
        <f>(1-$U$16)+($U$16*POWER((3-2*C294),$U$17))</f>
        <v>0.7150000000000001</v>
      </c>
      <c r="F294" s="13">
        <f>(1-$U$16)+($U$16*POWER((3-2*D294),$U$17))+$AA$6</f>
        <v>0.7851020408163265</v>
      </c>
      <c r="G294" s="14">
        <f>IF(B294&gt;$U$6,E294*$Q$13,$Q$15)</f>
        <v>164.45000000000002</v>
      </c>
      <c r="H294" s="15">
        <f>IF(B294&gt;$U$9,F294*$Q$13,$R$15)</f>
        <v>180.5734693877551</v>
      </c>
    </row>
    <row r="295" spans="2:8" ht="12.75">
      <c r="B295" s="1">
        <v>2920</v>
      </c>
      <c r="C295" s="10">
        <f>B295/$U$7</f>
        <v>2.433333333333333</v>
      </c>
      <c r="D295" s="11">
        <f>B295/$U$10</f>
        <v>2.4829931972789114</v>
      </c>
      <c r="E295" s="12">
        <f>(1-$U$16)+($U$16*POWER((3-2*C295),$U$17))</f>
        <v>0.7133333333333334</v>
      </c>
      <c r="F295" s="13">
        <f>(1-$U$16)+($U$16*POWER((3-2*D295),$U$17))+$AA$6</f>
        <v>0.7834013605442177</v>
      </c>
      <c r="G295" s="14">
        <f>IF(B295&gt;$U$6,E295*$Q$13,$Q$15)</f>
        <v>164.06666666666666</v>
      </c>
      <c r="H295" s="15">
        <f>IF(B295&gt;$U$9,F295*$Q$13,$R$15)</f>
        <v>180.18231292517007</v>
      </c>
    </row>
    <row r="296" spans="2:8" ht="12.75">
      <c r="B296" s="1">
        <v>2930</v>
      </c>
      <c r="C296" s="10">
        <f>B296/$U$7</f>
        <v>2.441666666666667</v>
      </c>
      <c r="D296" s="11">
        <f>B296/$U$10</f>
        <v>2.491496598639456</v>
      </c>
      <c r="E296" s="12">
        <f>(1-$U$16)+($U$16*POWER((3-2*C296),$U$17))</f>
        <v>0.7116666666666667</v>
      </c>
      <c r="F296" s="13">
        <f>(1-$U$16)+($U$16*POWER((3-2*D296),$U$17))+$AA$6</f>
        <v>0.7817006802721088</v>
      </c>
      <c r="G296" s="14">
        <f>IF(B296&gt;$U$6,E296*$Q$13,$Q$15)</f>
        <v>163.68333333333334</v>
      </c>
      <c r="H296" s="15">
        <f>IF(B296&gt;$U$9,F296*$Q$13,$R$15)</f>
        <v>179.79115646258504</v>
      </c>
    </row>
    <row r="297" spans="2:8" ht="12.75">
      <c r="B297" s="1">
        <v>2940</v>
      </c>
      <c r="C297" s="10">
        <f>B297/$U$7</f>
        <v>2.45</v>
      </c>
      <c r="D297" s="11">
        <f>B297/$U$10</f>
        <v>2.5</v>
      </c>
      <c r="E297" s="12">
        <f>(1-$U$16)+($U$16*POWER((3-2*C297),$U$17))</f>
        <v>0.71</v>
      </c>
      <c r="F297" s="13">
        <f>(1-$U$16)+($U$16*POWER((3-2*D297),$U$17))+$AA$6</f>
        <v>0.7799999999999999</v>
      </c>
      <c r="G297" s="14">
        <f>IF(B297&gt;$U$6,E297*$Q$13,$Q$15)</f>
        <v>163.29999999999998</v>
      </c>
      <c r="H297" s="15">
        <f>IF(B297&gt;$U$9,F297*$Q$13,$R$15)</f>
        <v>179.39999999999998</v>
      </c>
    </row>
    <row r="298" spans="2:8" ht="12.75">
      <c r="B298" s="1">
        <v>2950</v>
      </c>
      <c r="C298" s="10">
        <f>B298/$U$7</f>
        <v>2.4583333333333335</v>
      </c>
      <c r="D298" s="11">
        <f>B298/$U$10</f>
        <v>2.508503401360544</v>
      </c>
      <c r="E298" s="12">
        <f>(1-$U$16)+($U$16*POWER((3-2*C298),$U$17))</f>
        <v>0.7083333333333333</v>
      </c>
      <c r="F298" s="13">
        <f>(1-$U$16)+($U$16*POWER((3-2*D298),$U$17))+$AA$6</f>
        <v>0.7782993197278911</v>
      </c>
      <c r="G298" s="14">
        <f>IF(B298&gt;$U$6,E298*$Q$13,$Q$15)</f>
        <v>162.91666666666666</v>
      </c>
      <c r="H298" s="15">
        <f>IF(B298&gt;$U$9,F298*$Q$13,$R$15)</f>
        <v>179.00884353741495</v>
      </c>
    </row>
    <row r="299" spans="2:8" ht="12.75">
      <c r="B299" s="1">
        <v>2960</v>
      </c>
      <c r="C299" s="10">
        <f>B299/$U$7</f>
        <v>2.466666666666667</v>
      </c>
      <c r="D299" s="11">
        <f>B299/$U$10</f>
        <v>2.5170068027210886</v>
      </c>
      <c r="E299" s="12">
        <f>(1-$U$16)+($U$16*POWER((3-2*C299),$U$17))</f>
        <v>0.7066666666666667</v>
      </c>
      <c r="F299" s="13">
        <f>(1-$U$16)+($U$16*POWER((3-2*D299),$U$17))+$AA$6</f>
        <v>0.7765986394557822</v>
      </c>
      <c r="G299" s="14">
        <f>IF(B299&gt;$U$6,E299*$Q$13,$Q$15)</f>
        <v>162.53333333333333</v>
      </c>
      <c r="H299" s="15">
        <f>IF(B299&gt;$U$9,F299*$Q$13,$R$15)</f>
        <v>178.61768707482992</v>
      </c>
    </row>
    <row r="300" spans="2:8" ht="12.75">
      <c r="B300" s="1">
        <v>2970</v>
      </c>
      <c r="C300" s="10">
        <f>B300/$U$7</f>
        <v>2.475</v>
      </c>
      <c r="D300" s="11">
        <f>B300/$U$10</f>
        <v>2.5255102040816326</v>
      </c>
      <c r="E300" s="12">
        <f>(1-$U$16)+($U$16*POWER((3-2*C300),$U$17))</f>
        <v>0.705</v>
      </c>
      <c r="F300" s="13">
        <f>(1-$U$16)+($U$16*POWER((3-2*D300),$U$17))+$AA$6</f>
        <v>0.7748979591836734</v>
      </c>
      <c r="G300" s="14">
        <f>IF(B300&gt;$U$6,E300*$Q$13,$Q$15)</f>
        <v>162.14999999999998</v>
      </c>
      <c r="H300" s="15">
        <f>IF(B300&gt;$U$9,F300*$Q$13,$R$15)</f>
        <v>178.2265306122449</v>
      </c>
    </row>
    <row r="301" spans="2:8" ht="12.75">
      <c r="B301" s="1">
        <v>2980</v>
      </c>
      <c r="C301" s="10">
        <f>B301/$U$7</f>
        <v>2.4833333333333334</v>
      </c>
      <c r="D301" s="11">
        <f>B301/$U$10</f>
        <v>2.5340136054421767</v>
      </c>
      <c r="E301" s="12">
        <f>(1-$U$16)+($U$16*POWER((3-2*C301),$U$17))</f>
        <v>0.7033333333333334</v>
      </c>
      <c r="F301" s="13">
        <f>(1-$U$16)+($U$16*POWER((3-2*D301),$U$17))+$AA$6</f>
        <v>0.7731972789115646</v>
      </c>
      <c r="G301" s="14">
        <f>IF(B301&gt;$U$6,E301*$Q$13,$Q$15)</f>
        <v>161.76666666666668</v>
      </c>
      <c r="H301" s="15">
        <f>IF(B301&gt;$U$9,F301*$Q$13,$R$15)</f>
        <v>177.83537414965986</v>
      </c>
    </row>
    <row r="302" spans="2:8" ht="12.75">
      <c r="B302" s="1">
        <v>2990</v>
      </c>
      <c r="C302" s="10">
        <f>B302/$U$7</f>
        <v>2.4916666666666667</v>
      </c>
      <c r="D302" s="11">
        <f>B302/$U$10</f>
        <v>2.542517006802721</v>
      </c>
      <c r="E302" s="12">
        <f>(1-$U$16)+($U$16*POWER((3-2*C302),$U$17))</f>
        <v>0.7016666666666667</v>
      </c>
      <c r="F302" s="13">
        <f>(1-$U$16)+($U$16*POWER((3-2*D302),$U$17))+$AA$6</f>
        <v>0.7714965986394557</v>
      </c>
      <c r="G302" s="14">
        <f>IF(B302&gt;$U$6,E302*$Q$13,$Q$15)</f>
        <v>161.38333333333333</v>
      </c>
      <c r="H302" s="15">
        <f>IF(B302&gt;$U$9,F302*$Q$13,$R$15)</f>
        <v>177.44421768707483</v>
      </c>
    </row>
    <row r="303" spans="2:8" ht="12.75">
      <c r="B303" s="1">
        <v>3000</v>
      </c>
      <c r="C303" s="10">
        <f>B303/$U$7</f>
        <v>2.5</v>
      </c>
      <c r="D303" s="11">
        <f>B303/$U$10</f>
        <v>2.5510204081632653</v>
      </c>
      <c r="E303" s="12">
        <f>(1-$U$16)+($U$16*POWER((3-2*C303),$U$17))</f>
        <v>0.7</v>
      </c>
      <c r="F303" s="13">
        <f>(1-$U$16)+($U$16*POWER((3-2*D303),$U$17))+$AA$6</f>
        <v>0.769795918367347</v>
      </c>
      <c r="G303" s="14">
        <f>IF(B303&gt;$U$6,E303*$Q$13,$Q$15)</f>
        <v>161</v>
      </c>
      <c r="H303" s="15">
        <f>IF(B303&gt;$U$9,F303*$Q$13,$R$15)</f>
        <v>177.0530612244898</v>
      </c>
    </row>
  </sheetData>
  <sheetProtection selectLockedCells="1" selectUnlockedCells="1"/>
  <mergeCells count="8">
    <mergeCell ref="C2:D2"/>
    <mergeCell ref="E2:F2"/>
    <mergeCell ref="G2:H2"/>
    <mergeCell ref="I2:N2"/>
    <mergeCell ref="P3:Q3"/>
    <mergeCell ref="P4:Q4"/>
    <mergeCell ref="Z5:AA5"/>
    <mergeCell ref="O70:AB70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J28"/>
  <sheetViews>
    <sheetView workbookViewId="0" topLeftCell="A1">
      <selection activeCell="F15" sqref="F15"/>
    </sheetView>
  </sheetViews>
  <sheetFormatPr defaultColWidth="12.57421875" defaultRowHeight="12.75"/>
  <cols>
    <col min="1" max="1" width="4.57421875" style="1" customWidth="1"/>
    <col min="2" max="2" width="6.7109375" style="1" customWidth="1"/>
    <col min="3" max="4" width="9.140625" style="1" customWidth="1"/>
    <col min="5" max="5" width="10.57421875" style="1" customWidth="1"/>
    <col min="6" max="6" width="9.140625" style="1" customWidth="1"/>
    <col min="7" max="16384" width="11.57421875" style="1" customWidth="1"/>
  </cols>
  <sheetData>
    <row r="4" spans="2:6" ht="12.75">
      <c r="B4" s="57" t="s">
        <v>48</v>
      </c>
      <c r="C4" s="57"/>
      <c r="D4" s="57"/>
      <c r="E4" s="57"/>
      <c r="F4" s="57"/>
    </row>
    <row r="5" spans="2:7" ht="12.75">
      <c r="B5" s="58" t="s">
        <v>49</v>
      </c>
      <c r="C5" s="59" t="s">
        <v>50</v>
      </c>
      <c r="D5" s="59" t="s">
        <v>51</v>
      </c>
      <c r="E5" s="59" t="s">
        <v>52</v>
      </c>
      <c r="F5" s="58" t="s">
        <v>20</v>
      </c>
      <c r="G5" s="6"/>
    </row>
    <row r="6" spans="2:6" ht="12.75">
      <c r="B6" s="60">
        <v>2</v>
      </c>
      <c r="C6" s="52">
        <v>48</v>
      </c>
      <c r="D6" s="52">
        <f>0.5*C6</f>
        <v>24</v>
      </c>
      <c r="E6" s="52">
        <f>1.5*C6</f>
        <v>72</v>
      </c>
      <c r="F6" s="60">
        <v>6</v>
      </c>
    </row>
    <row r="7" spans="2:6" ht="12.75">
      <c r="B7" s="60">
        <v>3</v>
      </c>
      <c r="C7" s="52">
        <v>80</v>
      </c>
      <c r="D7" s="52">
        <f>0.5*C7</f>
        <v>40</v>
      </c>
      <c r="E7" s="52">
        <f>1.5*C7</f>
        <v>120</v>
      </c>
      <c r="F7" s="60">
        <v>10</v>
      </c>
    </row>
    <row r="8" spans="2:6" ht="12.75">
      <c r="B8" s="60">
        <v>4</v>
      </c>
      <c r="C8" s="52">
        <v>280</v>
      </c>
      <c r="D8" s="52">
        <f>0.5*C8</f>
        <v>140</v>
      </c>
      <c r="E8" s="52">
        <f>1.5*C8</f>
        <v>420</v>
      </c>
      <c r="F8" s="60">
        <v>35</v>
      </c>
    </row>
    <row r="9" spans="2:6" ht="12.75">
      <c r="B9" s="60">
        <v>5</v>
      </c>
      <c r="C9" s="52">
        <v>560</v>
      </c>
      <c r="D9" s="52">
        <f>0.5*C9</f>
        <v>280</v>
      </c>
      <c r="E9" s="52">
        <f>1.5*C9</f>
        <v>840</v>
      </c>
      <c r="F9" s="60">
        <v>70</v>
      </c>
    </row>
    <row r="10" spans="2:6" ht="12.75">
      <c r="B10" s="60">
        <v>6</v>
      </c>
      <c r="C10" s="52">
        <v>960</v>
      </c>
      <c r="D10" s="52">
        <f>0.5*C10</f>
        <v>480</v>
      </c>
      <c r="E10" s="52">
        <f>1.5*C10</f>
        <v>1440</v>
      </c>
      <c r="F10" s="60">
        <v>120</v>
      </c>
    </row>
    <row r="11" spans="2:6" ht="12.75">
      <c r="B11" s="60">
        <v>7</v>
      </c>
      <c r="C11" s="52">
        <v>1440</v>
      </c>
      <c r="D11" s="52">
        <f>0.5*C11</f>
        <v>720</v>
      </c>
      <c r="E11" s="52">
        <f>1.5*C11</f>
        <v>2160</v>
      </c>
      <c r="F11" s="60">
        <v>180</v>
      </c>
    </row>
    <row r="12" spans="2:6" ht="12.75">
      <c r="B12" s="61">
        <v>8</v>
      </c>
      <c r="C12" s="62">
        <v>2240</v>
      </c>
      <c r="D12" s="62">
        <f>0.5*C12</f>
        <v>1120</v>
      </c>
      <c r="E12" s="62">
        <f>1.5*C12</f>
        <v>3360</v>
      </c>
      <c r="F12" s="61">
        <v>280</v>
      </c>
    </row>
    <row r="13" spans="2:6" ht="12.75">
      <c r="B13" s="63"/>
      <c r="C13" s="64"/>
      <c r="D13" s="64"/>
      <c r="E13" s="64"/>
      <c r="F13" s="63"/>
    </row>
    <row r="14" spans="2:6" ht="12.75">
      <c r="B14" s="63"/>
      <c r="C14" s="64"/>
      <c r="D14" s="64"/>
      <c r="E14" s="64"/>
      <c r="F14" s="63"/>
    </row>
    <row r="16" spans="2:8" ht="12.75">
      <c r="B16" s="57" t="s">
        <v>53</v>
      </c>
      <c r="C16" s="57"/>
      <c r="D16" s="57"/>
      <c r="E16" s="57"/>
      <c r="F16" s="57"/>
      <c r="G16" s="57"/>
      <c r="H16" s="57"/>
    </row>
    <row r="17" spans="2:8" ht="12.75">
      <c r="B17" s="58" t="s">
        <v>16</v>
      </c>
      <c r="C17" s="59" t="s">
        <v>54</v>
      </c>
      <c r="D17" s="59" t="s">
        <v>55</v>
      </c>
      <c r="E17" s="65" t="s">
        <v>56</v>
      </c>
      <c r="F17" s="66" t="s">
        <v>57</v>
      </c>
      <c r="G17" s="65" t="s">
        <v>58</v>
      </c>
      <c r="H17" s="58" t="s">
        <v>59</v>
      </c>
    </row>
    <row r="18" spans="2:8" ht="12.75">
      <c r="B18" s="60" t="s">
        <v>7</v>
      </c>
      <c r="C18" s="33">
        <v>1</v>
      </c>
      <c r="D18" s="33">
        <v>1.03</v>
      </c>
      <c r="E18" s="67">
        <v>0.83</v>
      </c>
      <c r="F18" s="68">
        <v>0.17</v>
      </c>
      <c r="G18" s="69">
        <v>0.23500000000000001</v>
      </c>
      <c r="H18" s="60">
        <v>0</v>
      </c>
    </row>
    <row r="19" spans="2:8" ht="12.75">
      <c r="B19" s="60" t="s">
        <v>8</v>
      </c>
      <c r="C19" s="33">
        <v>1</v>
      </c>
      <c r="D19" s="33">
        <v>1.06</v>
      </c>
      <c r="E19" s="67">
        <v>0.86</v>
      </c>
      <c r="F19" s="70">
        <v>0.14</v>
      </c>
      <c r="G19" s="71">
        <v>0.5145000000000001</v>
      </c>
      <c r="H19" s="60">
        <v>1</v>
      </c>
    </row>
    <row r="20" spans="2:8" ht="12.75">
      <c r="B20" s="60" t="s">
        <v>9</v>
      </c>
      <c r="C20" s="33">
        <v>1</v>
      </c>
      <c r="D20" s="33">
        <v>1.1</v>
      </c>
      <c r="E20" s="67">
        <v>0.9</v>
      </c>
      <c r="F20" s="70">
        <v>0.1</v>
      </c>
      <c r="G20" s="71">
        <v>1</v>
      </c>
      <c r="H20" s="60">
        <v>2</v>
      </c>
    </row>
    <row r="21" spans="2:8" ht="12.75">
      <c r="B21" s="60" t="s">
        <v>10</v>
      </c>
      <c r="C21" s="33">
        <v>1</v>
      </c>
      <c r="D21" s="33">
        <v>1.13</v>
      </c>
      <c r="E21" s="67">
        <v>0.93</v>
      </c>
      <c r="F21" s="70">
        <v>0.07</v>
      </c>
      <c r="G21" s="71">
        <v>1.51</v>
      </c>
      <c r="H21" s="60">
        <v>3</v>
      </c>
    </row>
    <row r="22" spans="2:8" ht="12.75">
      <c r="B22" s="61" t="s">
        <v>11</v>
      </c>
      <c r="C22" s="72">
        <v>1</v>
      </c>
      <c r="D22" s="72">
        <v>1.16</v>
      </c>
      <c r="E22" s="73">
        <v>0.96</v>
      </c>
      <c r="F22" s="74">
        <v>0.04</v>
      </c>
      <c r="G22" s="75">
        <v>2.33</v>
      </c>
      <c r="H22" s="61">
        <v>4</v>
      </c>
    </row>
    <row r="23" ht="12.75"/>
    <row r="24" ht="12.75"/>
    <row r="25" ht="12.75"/>
    <row r="26" ht="12.75"/>
    <row r="27" spans="6:10" ht="12.75">
      <c r="F27" s="17"/>
      <c r="G27" s="41"/>
      <c r="H27" s="41"/>
      <c r="I27" s="41"/>
      <c r="J27" s="17"/>
    </row>
    <row r="28" spans="6:10" ht="12.75">
      <c r="F28"/>
      <c r="G28"/>
      <c r="H28"/>
      <c r="I28"/>
      <c r="J28"/>
    </row>
  </sheetData>
  <sheetProtection selectLockedCells="1" selectUnlockedCells="1"/>
  <mergeCells count="2">
    <mergeCell ref="B4:F4"/>
    <mergeCell ref="B16:H1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Stefano Adriani</cp:lastModifiedBy>
  <dcterms:created xsi:type="dcterms:W3CDTF">2009-04-16T09:32:48Z</dcterms:created>
  <dcterms:modified xsi:type="dcterms:W3CDTF">2020-08-05T13:50:51Z</dcterms:modified>
  <cp:category/>
  <cp:version/>
  <cp:contentType/>
  <cp:contentStatus/>
  <cp:revision>324</cp:revision>
</cp:coreProperties>
</file>